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inupr\Desktop\Размещение на сайт\Для размещения на сайт от 26.07.2019г\"/>
    </mc:Choice>
  </mc:AlternateContent>
  <bookViews>
    <workbookView xWindow="480" yWindow="300" windowWidth="18075" windowHeight="9660"/>
  </bookViews>
  <sheets>
    <sheet name="Доходы" sheetId="7" r:id="rId1"/>
    <sheet name="Расходы НА 01.07.19 Г." sheetId="5" r:id="rId2"/>
    <sheet name="ПРИЛОЖЕНИЕ К СПРАВКЕ" sheetId="6" r:id="rId3"/>
  </sheets>
  <definedNames>
    <definedName name="_xlnm.Print_Titles" localSheetId="1">'Расходы НА 01.07.19 Г.'!$8:$10</definedName>
    <definedName name="_xlnm.Print_Area" localSheetId="2">'ПРИЛОЖЕНИЕ К СПРАВКЕ'!$A$1:$K$32</definedName>
    <definedName name="_xlnm.Print_Area" localSheetId="1">'Расходы НА 01.07.19 Г.'!$A$1:$N$118</definedName>
  </definedNames>
  <calcPr calcId="152511"/>
</workbook>
</file>

<file path=xl/calcChain.xml><?xml version="1.0" encoding="utf-8"?>
<calcChain xmlns="http://schemas.openxmlformats.org/spreadsheetml/2006/main">
  <c r="G85" i="7" l="1"/>
  <c r="F85" i="7"/>
  <c r="E85" i="7"/>
  <c r="D85" i="7"/>
  <c r="C85" i="7"/>
  <c r="B85" i="7"/>
  <c r="L79" i="7"/>
  <c r="H78" i="7"/>
  <c r="L76" i="7"/>
  <c r="H76" i="7"/>
  <c r="D76" i="7"/>
  <c r="C76" i="7"/>
  <c r="B76" i="7"/>
  <c r="L75" i="7"/>
  <c r="D75" i="7"/>
  <c r="C75" i="7"/>
  <c r="B75" i="7"/>
  <c r="L74" i="7"/>
  <c r="H74" i="7"/>
  <c r="C74" i="7"/>
  <c r="B74" i="7"/>
  <c r="H73" i="7"/>
  <c r="C73" i="7"/>
  <c r="B73" i="7"/>
  <c r="D73" i="7" s="1"/>
  <c r="H72" i="7"/>
  <c r="D72" i="7"/>
  <c r="C72" i="7"/>
  <c r="B72" i="7"/>
  <c r="H71" i="7"/>
  <c r="C71" i="7"/>
  <c r="B71" i="7"/>
  <c r="D71" i="7" s="1"/>
  <c r="H70" i="7"/>
  <c r="D70" i="7"/>
  <c r="C70" i="7"/>
  <c r="B70" i="7"/>
  <c r="H69" i="7"/>
  <c r="C69" i="7"/>
  <c r="B69" i="7"/>
  <c r="D69" i="7" s="1"/>
  <c r="L68" i="7"/>
  <c r="H68" i="7"/>
  <c r="C68" i="7"/>
  <c r="B68" i="7"/>
  <c r="D68" i="7" s="1"/>
  <c r="K67" i="7"/>
  <c r="J67" i="7"/>
  <c r="G67" i="7"/>
  <c r="F67" i="7"/>
  <c r="B67" i="7" s="1"/>
  <c r="D67" i="7" s="1"/>
  <c r="C67" i="7"/>
  <c r="L66" i="7"/>
  <c r="D66" i="7"/>
  <c r="C66" i="7"/>
  <c r="B66" i="7"/>
  <c r="K65" i="7"/>
  <c r="I65" i="7"/>
  <c r="G65" i="7"/>
  <c r="C65" i="7"/>
  <c r="D64" i="7"/>
  <c r="C64" i="7"/>
  <c r="B64" i="7"/>
  <c r="D63" i="7"/>
  <c r="C63" i="7"/>
  <c r="B63" i="7"/>
  <c r="D62" i="7"/>
  <c r="C62" i="7"/>
  <c r="B62" i="7"/>
  <c r="I61" i="7"/>
  <c r="H61" i="7"/>
  <c r="C61" i="7"/>
  <c r="B61" i="7"/>
  <c r="L60" i="7"/>
  <c r="I60" i="7"/>
  <c r="H60" i="7"/>
  <c r="C60" i="7"/>
  <c r="B60" i="7"/>
  <c r="M59" i="7"/>
  <c r="L59" i="7"/>
  <c r="I59" i="7"/>
  <c r="H59" i="7"/>
  <c r="C59" i="7"/>
  <c r="B59" i="7"/>
  <c r="M58" i="7"/>
  <c r="L58" i="7"/>
  <c r="I58" i="7"/>
  <c r="H58" i="7"/>
  <c r="C58" i="7"/>
  <c r="B58" i="7"/>
  <c r="L57" i="7"/>
  <c r="I57" i="7"/>
  <c r="H57" i="7"/>
  <c r="C57" i="7"/>
  <c r="B57" i="7"/>
  <c r="L56" i="7"/>
  <c r="H56" i="7"/>
  <c r="C56" i="7"/>
  <c r="B56" i="7"/>
  <c r="L55" i="7"/>
  <c r="H55" i="7"/>
  <c r="C55" i="7"/>
  <c r="B55" i="7"/>
  <c r="L54" i="7"/>
  <c r="H54" i="7"/>
  <c r="C54" i="7"/>
  <c r="B54" i="7"/>
  <c r="D54" i="7" s="1"/>
  <c r="H53" i="7"/>
  <c r="D53" i="7"/>
  <c r="C53" i="7"/>
  <c r="B53" i="7"/>
  <c r="L52" i="7"/>
  <c r="H52" i="7"/>
  <c r="D52" i="7"/>
  <c r="C52" i="7"/>
  <c r="B52" i="7"/>
  <c r="L51" i="7"/>
  <c r="C51" i="7"/>
  <c r="B51" i="7"/>
  <c r="L50" i="7"/>
  <c r="H50" i="7"/>
  <c r="C50" i="7"/>
  <c r="B50" i="7"/>
  <c r="B45" i="7" s="1"/>
  <c r="L49" i="7"/>
  <c r="H49" i="7"/>
  <c r="C49" i="7"/>
  <c r="E64" i="7" s="1"/>
  <c r="B49" i="7"/>
  <c r="L48" i="7"/>
  <c r="H48" i="7"/>
  <c r="C48" i="7"/>
  <c r="E63" i="7" s="1"/>
  <c r="B48" i="7"/>
  <c r="L47" i="7"/>
  <c r="I47" i="7"/>
  <c r="H47" i="7"/>
  <c r="C47" i="7"/>
  <c r="B47" i="7"/>
  <c r="H46" i="7"/>
  <c r="C46" i="7"/>
  <c r="B46" i="7"/>
  <c r="D46" i="7" s="1"/>
  <c r="K45" i="7"/>
  <c r="M60" i="7" s="1"/>
  <c r="J45" i="7"/>
  <c r="G45" i="7"/>
  <c r="H45" i="7" s="1"/>
  <c r="F45" i="7"/>
  <c r="I44" i="7"/>
  <c r="H44" i="7"/>
  <c r="C44" i="7"/>
  <c r="B44" i="7"/>
  <c r="L43" i="7"/>
  <c r="H43" i="7"/>
  <c r="D43" i="7"/>
  <c r="C43" i="7"/>
  <c r="B43" i="7"/>
  <c r="K42" i="7"/>
  <c r="J42" i="7"/>
  <c r="G42" i="7"/>
  <c r="F42" i="7"/>
  <c r="B42" i="7"/>
  <c r="G41" i="7"/>
  <c r="I72" i="7" s="1"/>
  <c r="L40" i="7"/>
  <c r="H40" i="7"/>
  <c r="C40" i="7"/>
  <c r="B40" i="7"/>
  <c r="L39" i="7"/>
  <c r="H39" i="7"/>
  <c r="C39" i="7"/>
  <c r="B39" i="7"/>
  <c r="H38" i="7"/>
  <c r="C38" i="7"/>
  <c r="B38" i="7"/>
  <c r="D38" i="7" s="1"/>
  <c r="L37" i="7"/>
  <c r="H37" i="7"/>
  <c r="C37" i="7"/>
  <c r="B37" i="7"/>
  <c r="D37" i="7" s="1"/>
  <c r="M36" i="7"/>
  <c r="L36" i="7"/>
  <c r="H36" i="7"/>
  <c r="C36" i="7"/>
  <c r="B36" i="7"/>
  <c r="D36" i="7" s="1"/>
  <c r="L35" i="7"/>
  <c r="H35" i="7"/>
  <c r="C35" i="7"/>
  <c r="B35" i="7"/>
  <c r="D35" i="7" s="1"/>
  <c r="M34" i="7"/>
  <c r="K34" i="7"/>
  <c r="L34" i="7" s="1"/>
  <c r="J34" i="7"/>
  <c r="G34" i="7"/>
  <c r="H34" i="7" s="1"/>
  <c r="F34" i="7"/>
  <c r="F11" i="7" s="1"/>
  <c r="C34" i="7"/>
  <c r="B34" i="7"/>
  <c r="L33" i="7"/>
  <c r="H33" i="7"/>
  <c r="C33" i="7"/>
  <c r="D33" i="7" s="1"/>
  <c r="B33" i="7"/>
  <c r="M32" i="7"/>
  <c r="L32" i="7"/>
  <c r="D32" i="7"/>
  <c r="C32" i="7"/>
  <c r="B32" i="7"/>
  <c r="L31" i="7"/>
  <c r="C31" i="7"/>
  <c r="B31" i="7"/>
  <c r="M30" i="7"/>
  <c r="L30" i="7"/>
  <c r="H30" i="7"/>
  <c r="C30" i="7"/>
  <c r="D30" i="7" s="1"/>
  <c r="B30" i="7"/>
  <c r="L29" i="7"/>
  <c r="H29" i="7"/>
  <c r="C29" i="7"/>
  <c r="B29" i="7"/>
  <c r="B27" i="7" s="1"/>
  <c r="H28" i="7"/>
  <c r="C28" i="7"/>
  <c r="D28" i="7" s="1"/>
  <c r="B28" i="7"/>
  <c r="K27" i="7"/>
  <c r="J27" i="7"/>
  <c r="H27" i="7"/>
  <c r="G27" i="7"/>
  <c r="F27" i="7"/>
  <c r="C27" i="7"/>
  <c r="L26" i="7"/>
  <c r="H26" i="7"/>
  <c r="D26" i="7"/>
  <c r="C26" i="7"/>
  <c r="B26" i="7"/>
  <c r="L25" i="7"/>
  <c r="H25" i="7"/>
  <c r="C25" i="7"/>
  <c r="B25" i="7"/>
  <c r="L24" i="7"/>
  <c r="H24" i="7"/>
  <c r="D24" i="7"/>
  <c r="C24" i="7"/>
  <c r="B24" i="7"/>
  <c r="L23" i="7"/>
  <c r="C23" i="7"/>
  <c r="B23" i="7"/>
  <c r="D23" i="7" s="1"/>
  <c r="M22" i="7"/>
  <c r="L22" i="7"/>
  <c r="D22" i="7"/>
  <c r="C22" i="7"/>
  <c r="B22" i="7"/>
  <c r="L21" i="7"/>
  <c r="K21" i="7"/>
  <c r="J21" i="7"/>
  <c r="G21" i="7"/>
  <c r="F21" i="7"/>
  <c r="F12" i="7" s="1"/>
  <c r="H20" i="7"/>
  <c r="D20" i="7"/>
  <c r="C20" i="7"/>
  <c r="B20" i="7"/>
  <c r="H19" i="7"/>
  <c r="C19" i="7"/>
  <c r="B19" i="7"/>
  <c r="H18" i="7"/>
  <c r="D18" i="7"/>
  <c r="C18" i="7"/>
  <c r="B18" i="7"/>
  <c r="M17" i="7"/>
  <c r="L17" i="7"/>
  <c r="H17" i="7"/>
  <c r="D17" i="7"/>
  <c r="C17" i="7"/>
  <c r="B17" i="7"/>
  <c r="M16" i="7"/>
  <c r="L16" i="7"/>
  <c r="K16" i="7"/>
  <c r="J16" i="7"/>
  <c r="H16" i="7"/>
  <c r="G16" i="7"/>
  <c r="F16" i="7"/>
  <c r="D16" i="7"/>
  <c r="C16" i="7"/>
  <c r="B16" i="7"/>
  <c r="M15" i="7"/>
  <c r="L15" i="7"/>
  <c r="H15" i="7"/>
  <c r="D15" i="7"/>
  <c r="C15" i="7"/>
  <c r="B15" i="7"/>
  <c r="M14" i="7"/>
  <c r="L14" i="7"/>
  <c r="H14" i="7"/>
  <c r="D14" i="7"/>
  <c r="C14" i="7"/>
  <c r="B14" i="7"/>
  <c r="M13" i="7"/>
  <c r="L13" i="7"/>
  <c r="K13" i="7"/>
  <c r="M37" i="7" s="1"/>
  <c r="J13" i="7"/>
  <c r="H13" i="7"/>
  <c r="G13" i="7"/>
  <c r="I37" i="7" s="1"/>
  <c r="F13" i="7"/>
  <c r="D13" i="7"/>
  <c r="C13" i="7"/>
  <c r="E37" i="7" s="1"/>
  <c r="B13" i="7"/>
  <c r="K12" i="7"/>
  <c r="M35" i="7" s="1"/>
  <c r="G12" i="7"/>
  <c r="M11" i="7"/>
  <c r="K11" i="7"/>
  <c r="H11" i="7"/>
  <c r="G11" i="7"/>
  <c r="C11" i="7"/>
  <c r="K10" i="7"/>
  <c r="M10" i="7" s="1"/>
  <c r="J10" i="7"/>
  <c r="G77" i="7" l="1"/>
  <c r="I20" i="7"/>
  <c r="I38" i="7"/>
  <c r="I36" i="7"/>
  <c r="I35" i="7"/>
  <c r="I33" i="7"/>
  <c r="I30" i="7"/>
  <c r="I29" i="7"/>
  <c r="I19" i="7"/>
  <c r="I25" i="7"/>
  <c r="I28" i="7"/>
  <c r="M57" i="7"/>
  <c r="F10" i="7"/>
  <c r="D11" i="7"/>
  <c r="I11" i="7"/>
  <c r="H12" i="7"/>
  <c r="D19" i="7"/>
  <c r="D27" i="7"/>
  <c r="B11" i="7"/>
  <c r="I34" i="7"/>
  <c r="I40" i="7"/>
  <c r="I42" i="7"/>
  <c r="I48" i="7"/>
  <c r="D50" i="7"/>
  <c r="I70" i="7"/>
  <c r="D74" i="7"/>
  <c r="G10" i="7"/>
  <c r="I10" i="7" s="1"/>
  <c r="L10" i="7"/>
  <c r="B21" i="7"/>
  <c r="I24" i="7"/>
  <c r="D25" i="7"/>
  <c r="I26" i="7"/>
  <c r="M27" i="7"/>
  <c r="D29" i="7"/>
  <c r="M29" i="7"/>
  <c r="D31" i="7"/>
  <c r="J12" i="7"/>
  <c r="J11" i="7"/>
  <c r="L11" i="7" s="1"/>
  <c r="C42" i="7"/>
  <c r="H42" i="7"/>
  <c r="I43" i="7"/>
  <c r="D44" i="7"/>
  <c r="D47" i="7"/>
  <c r="C45" i="7"/>
  <c r="I49" i="7"/>
  <c r="E51" i="7"/>
  <c r="D51" i="7"/>
  <c r="I55" i="7"/>
  <c r="D57" i="7"/>
  <c r="E62" i="7"/>
  <c r="D49" i="7"/>
  <c r="D55" i="7"/>
  <c r="E61" i="7"/>
  <c r="D61" i="7"/>
  <c r="L67" i="7"/>
  <c r="J65" i="7"/>
  <c r="I13" i="7"/>
  <c r="I16" i="7"/>
  <c r="I21" i="7"/>
  <c r="E28" i="7"/>
  <c r="D34" i="7"/>
  <c r="D39" i="7"/>
  <c r="G80" i="7"/>
  <c r="I53" i="7"/>
  <c r="I52" i="7"/>
  <c r="I73" i="7"/>
  <c r="I71" i="7"/>
  <c r="I69" i="7"/>
  <c r="I68" i="7"/>
  <c r="I66" i="7"/>
  <c r="I46" i="7"/>
  <c r="L42" i="7"/>
  <c r="I45" i="7"/>
  <c r="D56" i="7"/>
  <c r="E59" i="7"/>
  <c r="D59" i="7"/>
  <c r="H67" i="7"/>
  <c r="F65" i="7"/>
  <c r="M40" i="7"/>
  <c r="M39" i="7"/>
  <c r="M31" i="7"/>
  <c r="M26" i="7"/>
  <c r="M25" i="7"/>
  <c r="M24" i="7"/>
  <c r="M23" i="7"/>
  <c r="I14" i="7"/>
  <c r="I15" i="7"/>
  <c r="I17" i="7"/>
  <c r="I18" i="7"/>
  <c r="C21" i="7"/>
  <c r="M21" i="7"/>
  <c r="I27" i="7"/>
  <c r="L27" i="7"/>
  <c r="M33" i="7"/>
  <c r="I39" i="7"/>
  <c r="D40" i="7"/>
  <c r="K41" i="7"/>
  <c r="D48" i="7"/>
  <c r="I50" i="7"/>
  <c r="I56" i="7"/>
  <c r="E58" i="7"/>
  <c r="D58" i="7"/>
  <c r="E60" i="7"/>
  <c r="D60" i="7"/>
  <c r="I67" i="7"/>
  <c r="L45" i="7"/>
  <c r="D111" i="5"/>
  <c r="D100" i="5"/>
  <c r="C111" i="5"/>
  <c r="C100" i="5"/>
  <c r="D16" i="5"/>
  <c r="K80" i="7" l="1"/>
  <c r="M56" i="7"/>
  <c r="M55" i="7"/>
  <c r="M54" i="7"/>
  <c r="M50" i="7"/>
  <c r="M49" i="7"/>
  <c r="M48" i="7"/>
  <c r="M47" i="7"/>
  <c r="M46" i="7"/>
  <c r="M43" i="7"/>
  <c r="M65" i="7"/>
  <c r="M52" i="7"/>
  <c r="M68" i="7"/>
  <c r="M45" i="7"/>
  <c r="L41" i="7"/>
  <c r="M67" i="7"/>
  <c r="M66" i="7"/>
  <c r="M53" i="7"/>
  <c r="M51" i="7"/>
  <c r="I80" i="7"/>
  <c r="D45" i="7"/>
  <c r="E45" i="7"/>
  <c r="B12" i="7"/>
  <c r="B10" i="7"/>
  <c r="C41" i="7"/>
  <c r="E21" i="7"/>
  <c r="D21" i="7"/>
  <c r="C10" i="7"/>
  <c r="C12" i="7"/>
  <c r="K77" i="7"/>
  <c r="D42" i="7"/>
  <c r="J77" i="7"/>
  <c r="J81" i="7" s="1"/>
  <c r="L12" i="7"/>
  <c r="G81" i="7"/>
  <c r="F41" i="7"/>
  <c r="B65" i="7"/>
  <c r="D65" i="7" s="1"/>
  <c r="H65" i="7"/>
  <c r="J41" i="7"/>
  <c r="J80" i="7" s="1"/>
  <c r="L65" i="7"/>
  <c r="E57" i="7"/>
  <c r="M42" i="7"/>
  <c r="H60" i="5"/>
  <c r="H28" i="5"/>
  <c r="K81" i="7" l="1"/>
  <c r="L77" i="7"/>
  <c r="C80" i="7"/>
  <c r="E69" i="7"/>
  <c r="E66" i="7"/>
  <c r="E53" i="7"/>
  <c r="E46" i="7"/>
  <c r="E65" i="7"/>
  <c r="E71" i="7"/>
  <c r="E52" i="7"/>
  <c r="E73" i="7"/>
  <c r="E68" i="7"/>
  <c r="E67" i="7"/>
  <c r="E54" i="7"/>
  <c r="D41" i="7"/>
  <c r="E43" i="7"/>
  <c r="E44" i="7"/>
  <c r="E47" i="7"/>
  <c r="E49" i="7"/>
  <c r="E48" i="7"/>
  <c r="E72" i="7"/>
  <c r="E50" i="7"/>
  <c r="E70" i="7"/>
  <c r="E55" i="7"/>
  <c r="E56" i="7"/>
  <c r="B41" i="7"/>
  <c r="B80" i="7" s="1"/>
  <c r="F80" i="7"/>
  <c r="H80" i="7" s="1"/>
  <c r="H41" i="7"/>
  <c r="F77" i="7"/>
  <c r="C77" i="7"/>
  <c r="E35" i="7"/>
  <c r="E31" i="7"/>
  <c r="E29" i="7"/>
  <c r="E36" i="7"/>
  <c r="E30" i="7"/>
  <c r="E18" i="7"/>
  <c r="E17" i="7"/>
  <c r="E16" i="7"/>
  <c r="E15" i="7"/>
  <c r="E33" i="7"/>
  <c r="E34" i="7"/>
  <c r="D12" i="7"/>
  <c r="E38" i="7"/>
  <c r="E14" i="7"/>
  <c r="E13" i="7"/>
  <c r="E23" i="7"/>
  <c r="E20" i="7"/>
  <c r="E11" i="7"/>
  <c r="E27" i="7"/>
  <c r="E22" i="7"/>
  <c r="E32" i="7"/>
  <c r="E26" i="7"/>
  <c r="E39" i="7"/>
  <c r="E19" i="7"/>
  <c r="E25" i="7"/>
  <c r="E40" i="7"/>
  <c r="E24" i="7"/>
  <c r="E10" i="7"/>
  <c r="D10" i="7"/>
  <c r="I78" i="7"/>
  <c r="I76" i="7"/>
  <c r="I75" i="7"/>
  <c r="I74" i="7"/>
  <c r="I41" i="7"/>
  <c r="I12" i="7"/>
  <c r="E42" i="7"/>
  <c r="M74" i="7"/>
  <c r="M80" i="7"/>
  <c r="L80" i="7"/>
  <c r="G13" i="5"/>
  <c r="I81" i="7" l="1"/>
  <c r="I77" i="7"/>
  <c r="D80" i="7"/>
  <c r="B77" i="7"/>
  <c r="B81" i="7" s="1"/>
  <c r="F81" i="7"/>
  <c r="H81" i="7" s="1"/>
  <c r="H77" i="7"/>
  <c r="C81" i="7"/>
  <c r="D77" i="7"/>
  <c r="M75" i="7"/>
  <c r="M12" i="7"/>
  <c r="L81" i="7"/>
  <c r="M79" i="7"/>
  <c r="M76" i="7"/>
  <c r="M41" i="7"/>
  <c r="C83" i="5"/>
  <c r="D83" i="5"/>
  <c r="K99" i="5"/>
  <c r="D81" i="7" l="1"/>
  <c r="E76" i="7"/>
  <c r="E75" i="7"/>
  <c r="E74" i="7"/>
  <c r="E12" i="7"/>
  <c r="E41" i="7"/>
  <c r="M81" i="7"/>
  <c r="M77" i="7"/>
  <c r="E80" i="7"/>
  <c r="K13" i="5"/>
  <c r="C13" i="5" s="1"/>
  <c r="E81" i="7" l="1"/>
  <c r="E77" i="7"/>
  <c r="G36" i="5"/>
  <c r="H24" i="5"/>
  <c r="G24" i="5"/>
  <c r="I19" i="5"/>
  <c r="H99" i="5" l="1"/>
  <c r="G50" i="5"/>
  <c r="H81" i="5" l="1"/>
  <c r="C16" i="5" l="1"/>
  <c r="C8" i="6" l="1"/>
  <c r="C7" i="6"/>
  <c r="C6" i="6"/>
  <c r="C59" i="5"/>
  <c r="C98" i="5" l="1"/>
  <c r="D98" i="5"/>
  <c r="D97" i="5"/>
  <c r="C97" i="5"/>
  <c r="C18" i="6"/>
  <c r="D16" i="6"/>
  <c r="C96" i="5" l="1"/>
  <c r="C43" i="5"/>
  <c r="C44" i="5"/>
  <c r="G96" i="5" l="1"/>
  <c r="H96" i="5"/>
  <c r="H71" i="5"/>
  <c r="G71" i="5"/>
  <c r="G81" i="5"/>
  <c r="L40" i="5"/>
  <c r="K40" i="5"/>
  <c r="D44" i="5"/>
  <c r="E44" i="5" s="1"/>
  <c r="I44" i="5"/>
  <c r="H40" i="5"/>
  <c r="G40" i="5"/>
  <c r="I43" i="5"/>
  <c r="C71" i="5" l="1"/>
  <c r="M40" i="5"/>
  <c r="C40" i="5"/>
  <c r="I40" i="5"/>
  <c r="D40" i="5"/>
  <c r="G67" i="5"/>
  <c r="D82" i="5" l="1"/>
  <c r="C82" i="5"/>
  <c r="D59" i="5"/>
  <c r="K81" i="5" l="1"/>
  <c r="C81" i="5" s="1"/>
  <c r="L81" i="5"/>
  <c r="L55" i="5"/>
  <c r="H67" i="5"/>
  <c r="H63" i="5" s="1"/>
  <c r="G63" i="5"/>
  <c r="G60" i="5"/>
  <c r="H58" i="5"/>
  <c r="G58" i="5"/>
  <c r="H55" i="5"/>
  <c r="G55" i="5"/>
  <c r="H50" i="5"/>
  <c r="H47" i="5"/>
  <c r="G47" i="5"/>
  <c r="H36" i="5"/>
  <c r="G28" i="5"/>
  <c r="H13" i="5"/>
  <c r="H11" i="5" l="1"/>
  <c r="J40" i="5" s="1"/>
  <c r="G11" i="5"/>
  <c r="I42" i="5"/>
  <c r="I45" i="5"/>
  <c r="I46" i="5"/>
  <c r="I31" i="5"/>
  <c r="I34" i="5"/>
  <c r="I35" i="5"/>
  <c r="I27" i="5"/>
  <c r="I25" i="5"/>
  <c r="I15" i="5"/>
  <c r="I16" i="5"/>
  <c r="I17" i="5"/>
  <c r="I18" i="5"/>
  <c r="I20" i="5"/>
  <c r="I21" i="5"/>
  <c r="I11" i="5" l="1"/>
  <c r="K16" i="6"/>
  <c r="I16" i="6" s="1"/>
  <c r="L13" i="5"/>
  <c r="D13" i="5" s="1"/>
  <c r="I17" i="6"/>
  <c r="I18" i="6"/>
  <c r="I23" i="6"/>
  <c r="I24" i="6"/>
  <c r="I25" i="6"/>
  <c r="I26" i="6"/>
  <c r="I27" i="6"/>
  <c r="I28" i="6"/>
  <c r="I29" i="6"/>
  <c r="I30" i="6"/>
  <c r="I31" i="6"/>
  <c r="I22" i="6"/>
  <c r="I36" i="5" l="1"/>
  <c r="J13" i="5"/>
  <c r="L22" i="5" l="1"/>
  <c r="I69" i="5"/>
  <c r="I38" i="5"/>
  <c r="I37" i="5"/>
  <c r="I67" i="5" l="1"/>
  <c r="L96" i="5" l="1"/>
  <c r="M96" i="5"/>
  <c r="K96" i="5"/>
  <c r="L24" i="5"/>
  <c r="C21" i="5" l="1"/>
  <c r="K28" i="5"/>
  <c r="L28" i="5"/>
  <c r="D27" i="5"/>
  <c r="C27" i="5"/>
  <c r="K24" i="5"/>
  <c r="C60" i="5"/>
  <c r="E27" i="5" l="1"/>
  <c r="D24" i="5"/>
  <c r="C24" i="5"/>
  <c r="C28" i="5"/>
  <c r="K58" i="5" l="1"/>
  <c r="C58" i="5" s="1"/>
  <c r="C99" i="5" l="1"/>
  <c r="L99" i="5" l="1"/>
  <c r="L71" i="5"/>
  <c r="L64" i="5"/>
  <c r="L58" i="5"/>
  <c r="D58" i="5" s="1"/>
  <c r="K55" i="5"/>
  <c r="L50" i="5"/>
  <c r="K50" i="5"/>
  <c r="L47" i="5"/>
  <c r="K47" i="5"/>
  <c r="L36" i="5"/>
  <c r="K36" i="5"/>
  <c r="K22" i="5"/>
  <c r="K11" i="5" l="1"/>
  <c r="L69" i="5"/>
  <c r="D69" i="5" s="1"/>
  <c r="M71" i="5"/>
  <c r="C67" i="5"/>
  <c r="C69" i="5"/>
  <c r="L11" i="5"/>
  <c r="N40" i="5" s="1"/>
  <c r="E69" i="5" l="1"/>
  <c r="M67" i="5"/>
  <c r="N58" i="5" l="1"/>
  <c r="I62" i="5"/>
  <c r="D62" i="5"/>
  <c r="D96" i="5"/>
  <c r="D43" i="5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H16" i="6"/>
  <c r="G16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E16" i="6"/>
  <c r="K6" i="6"/>
  <c r="K7" i="6"/>
  <c r="H6" i="6"/>
  <c r="H7" i="6"/>
  <c r="H8" i="6"/>
  <c r="D56" i="5"/>
  <c r="E96" i="5" l="1"/>
  <c r="C16" i="6"/>
  <c r="F16" i="6"/>
  <c r="E43" i="5"/>
  <c r="M69" i="5"/>
  <c r="I99" i="5" l="1"/>
  <c r="D26" i="5"/>
  <c r="C26" i="5"/>
  <c r="C25" i="5"/>
  <c r="M16" i="5"/>
  <c r="M18" i="5"/>
  <c r="M19" i="5"/>
  <c r="M20" i="5"/>
  <c r="M21" i="5"/>
  <c r="M14" i="5"/>
  <c r="E26" i="5" l="1"/>
  <c r="D31" i="5"/>
  <c r="C31" i="5"/>
  <c r="E31" i="5" l="1"/>
  <c r="M64" i="5"/>
  <c r="I64" i="5"/>
  <c r="I72" i="5"/>
  <c r="I73" i="5"/>
  <c r="I74" i="5"/>
  <c r="I75" i="5"/>
  <c r="I76" i="5"/>
  <c r="I77" i="5"/>
  <c r="I78" i="5"/>
  <c r="I79" i="5"/>
  <c r="I80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7" i="5"/>
  <c r="I98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9" i="6" l="1"/>
  <c r="D110" i="5"/>
  <c r="C110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3" i="5"/>
  <c r="C103" i="5"/>
  <c r="D102" i="5"/>
  <c r="C102" i="5"/>
  <c r="D101" i="5"/>
  <c r="C101" i="5"/>
  <c r="D95" i="5"/>
  <c r="C95" i="5"/>
  <c r="D94" i="5"/>
  <c r="C94" i="5"/>
  <c r="D93" i="5"/>
  <c r="C93" i="5"/>
  <c r="D92" i="5"/>
  <c r="C92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0" i="5"/>
  <c r="C80" i="5"/>
  <c r="D79" i="5"/>
  <c r="C79" i="5"/>
  <c r="D78" i="5"/>
  <c r="C78" i="5"/>
  <c r="D77" i="5"/>
  <c r="C77" i="5"/>
  <c r="D76" i="5"/>
  <c r="C76" i="5"/>
  <c r="D75" i="5"/>
  <c r="C75" i="5"/>
  <c r="D74" i="5"/>
  <c r="C74" i="5"/>
  <c r="D73" i="5"/>
  <c r="C73" i="5"/>
  <c r="D72" i="5"/>
  <c r="C72" i="5"/>
  <c r="D61" i="5"/>
  <c r="D60" i="5" s="1"/>
  <c r="D8" i="6"/>
  <c r="D7" i="6"/>
  <c r="D6" i="6"/>
  <c r="I21" i="6"/>
  <c r="I20" i="6"/>
  <c r="M111" i="5"/>
  <c r="M110" i="5"/>
  <c r="M109" i="5"/>
  <c r="M108" i="5"/>
  <c r="M107" i="5"/>
  <c r="M106" i="5"/>
  <c r="M105" i="5"/>
  <c r="M104" i="5"/>
  <c r="M103" i="5"/>
  <c r="M102" i="5"/>
  <c r="M101" i="5"/>
  <c r="M100" i="5"/>
  <c r="M83" i="5"/>
  <c r="M80" i="5"/>
  <c r="M79" i="5"/>
  <c r="M78" i="5"/>
  <c r="M77" i="5"/>
  <c r="M76" i="5"/>
  <c r="M75" i="5"/>
  <c r="M74" i="5"/>
  <c r="M73" i="5"/>
  <c r="M81" i="5"/>
  <c r="M72" i="5"/>
  <c r="E102" i="5" l="1"/>
  <c r="E103" i="5"/>
  <c r="E104" i="5"/>
  <c r="E105" i="5"/>
  <c r="E106" i="5"/>
  <c r="E107" i="5"/>
  <c r="E109" i="5"/>
  <c r="F109" i="5"/>
  <c r="E110" i="5"/>
  <c r="F110" i="5"/>
  <c r="E108" i="5"/>
  <c r="E79" i="5"/>
  <c r="F79" i="5"/>
  <c r="E74" i="5"/>
  <c r="E75" i="5"/>
  <c r="E76" i="5"/>
  <c r="E77" i="5"/>
  <c r="E78" i="5"/>
  <c r="E80" i="5"/>
  <c r="E84" i="5"/>
  <c r="E85" i="5"/>
  <c r="E86" i="5"/>
  <c r="E87" i="5"/>
  <c r="E88" i="5"/>
  <c r="E89" i="5"/>
  <c r="E90" i="5"/>
  <c r="E91" i="5"/>
  <c r="E92" i="5"/>
  <c r="E93" i="5"/>
  <c r="E94" i="5"/>
  <c r="E95" i="5"/>
  <c r="I81" i="5"/>
  <c r="E81" i="5"/>
  <c r="I71" i="5"/>
  <c r="E8" i="6"/>
  <c r="E7" i="6"/>
  <c r="E6" i="6"/>
  <c r="E97" i="5"/>
  <c r="E98" i="5"/>
  <c r="E73" i="5"/>
  <c r="I96" i="5"/>
  <c r="E83" i="5"/>
  <c r="D99" i="5"/>
  <c r="E99" i="5" s="1"/>
  <c r="E101" i="5"/>
  <c r="F106" i="5"/>
  <c r="F107" i="5"/>
  <c r="E72" i="5"/>
  <c r="E111" i="5"/>
  <c r="D71" i="5"/>
  <c r="E100" i="5"/>
  <c r="M99" i="5"/>
  <c r="F104" i="5"/>
  <c r="D55" i="5"/>
  <c r="C55" i="5"/>
  <c r="C50" i="5"/>
  <c r="D47" i="5"/>
  <c r="F93" i="5" s="1"/>
  <c r="C47" i="5"/>
  <c r="D36" i="5"/>
  <c r="F84" i="5" s="1"/>
  <c r="C36" i="5"/>
  <c r="F74" i="5"/>
  <c r="C42" i="5"/>
  <c r="D42" i="5"/>
  <c r="F90" i="5" s="1"/>
  <c r="I13" i="5"/>
  <c r="I14" i="5"/>
  <c r="I24" i="5"/>
  <c r="I28" i="5"/>
  <c r="I30" i="5"/>
  <c r="I41" i="5"/>
  <c r="I47" i="5"/>
  <c r="I48" i="5"/>
  <c r="I49" i="5"/>
  <c r="I50" i="5"/>
  <c r="I51" i="5"/>
  <c r="I52" i="5"/>
  <c r="I53" i="5"/>
  <c r="I54" i="5"/>
  <c r="I55" i="5"/>
  <c r="I56" i="5"/>
  <c r="I58" i="5"/>
  <c r="I59" i="5"/>
  <c r="I60" i="5"/>
  <c r="I61" i="5"/>
  <c r="C14" i="5"/>
  <c r="C15" i="5"/>
  <c r="C17" i="5"/>
  <c r="C18" i="5"/>
  <c r="C19" i="5"/>
  <c r="C20" i="5"/>
  <c r="C23" i="5"/>
  <c r="C29" i="5"/>
  <c r="C30" i="5"/>
  <c r="C32" i="5"/>
  <c r="C33" i="5"/>
  <c r="C34" i="5"/>
  <c r="C35" i="5"/>
  <c r="C37" i="5"/>
  <c r="C38" i="5"/>
  <c r="C39" i="5"/>
  <c r="C41" i="5"/>
  <c r="C45" i="5"/>
  <c r="C46" i="5"/>
  <c r="C48" i="5"/>
  <c r="C49" i="5"/>
  <c r="C51" i="5"/>
  <c r="C52" i="5"/>
  <c r="C53" i="5"/>
  <c r="C54" i="5"/>
  <c r="C56" i="5"/>
  <c r="C57" i="5"/>
  <c r="D21" i="5"/>
  <c r="D23" i="5"/>
  <c r="D25" i="5"/>
  <c r="F75" i="5" s="1"/>
  <c r="D29" i="5"/>
  <c r="F77" i="5" s="1"/>
  <c r="D30" i="5"/>
  <c r="F78" i="5" s="1"/>
  <c r="D32" i="5"/>
  <c r="F80" i="5" s="1"/>
  <c r="D33" i="5"/>
  <c r="D34" i="5"/>
  <c r="D35" i="5"/>
  <c r="D37" i="5"/>
  <c r="F85" i="5" s="1"/>
  <c r="D38" i="5"/>
  <c r="F86" i="5" s="1"/>
  <c r="D39" i="5"/>
  <c r="F87" i="5" s="1"/>
  <c r="F88" i="5"/>
  <c r="D41" i="5"/>
  <c r="F89" i="5" s="1"/>
  <c r="D45" i="5"/>
  <c r="F91" i="5" s="1"/>
  <c r="D46" i="5"/>
  <c r="F92" i="5" s="1"/>
  <c r="D48" i="5"/>
  <c r="F94" i="5" s="1"/>
  <c r="D49" i="5"/>
  <c r="F95" i="5" s="1"/>
  <c r="D50" i="5"/>
  <c r="D51" i="5"/>
  <c r="D52" i="5"/>
  <c r="D53" i="5"/>
  <c r="D54" i="5"/>
  <c r="F102" i="5"/>
  <c r="D57" i="5"/>
  <c r="F103" i="5" s="1"/>
  <c r="F105" i="5"/>
  <c r="E30" i="5" l="1"/>
  <c r="F101" i="5"/>
  <c r="D63" i="5"/>
  <c r="F108" i="5" s="1"/>
  <c r="C22" i="5"/>
  <c r="C11" i="5" s="1"/>
  <c r="D67" i="5"/>
  <c r="M13" i="5"/>
  <c r="E71" i="5"/>
  <c r="D28" i="5"/>
  <c r="J22" i="5"/>
  <c r="J58" i="5"/>
  <c r="D22" i="5"/>
  <c r="J36" i="5"/>
  <c r="J55" i="5"/>
  <c r="J47" i="5"/>
  <c r="J60" i="5"/>
  <c r="J24" i="5"/>
  <c r="J50" i="5"/>
  <c r="J28" i="5"/>
  <c r="E49" i="5"/>
  <c r="E59" i="5"/>
  <c r="E57" i="5"/>
  <c r="E56" i="5"/>
  <c r="E51" i="5"/>
  <c r="E48" i="5"/>
  <c r="E46" i="5"/>
  <c r="E40" i="5"/>
  <c r="E38" i="5"/>
  <c r="E36" i="5"/>
  <c r="E34" i="5"/>
  <c r="E32" i="5"/>
  <c r="E29" i="5"/>
  <c r="E25" i="5"/>
  <c r="E23" i="5"/>
  <c r="E21" i="5"/>
  <c r="E58" i="5"/>
  <c r="E55" i="5"/>
  <c r="E54" i="5"/>
  <c r="E53" i="5"/>
  <c r="E52" i="5"/>
  <c r="E50" i="5"/>
  <c r="E47" i="5"/>
  <c r="E45" i="5"/>
  <c r="E41" i="5"/>
  <c r="E39" i="5"/>
  <c r="E37" i="5"/>
  <c r="E35" i="5"/>
  <c r="E33" i="5"/>
  <c r="E24" i="5"/>
  <c r="E42" i="5"/>
  <c r="D20" i="5"/>
  <c r="E20" i="5" s="1"/>
  <c r="D19" i="5"/>
  <c r="E19" i="5" s="1"/>
  <c r="D15" i="5"/>
  <c r="E15" i="5" s="1"/>
  <c r="M55" i="5"/>
  <c r="M52" i="5"/>
  <c r="M50" i="5"/>
  <c r="M47" i="5"/>
  <c r="M36" i="5"/>
  <c r="M35" i="5"/>
  <c r="M33" i="5"/>
  <c r="M32" i="5"/>
  <c r="M29" i="5"/>
  <c r="M25" i="5"/>
  <c r="M23" i="5"/>
  <c r="D18" i="5"/>
  <c r="D17" i="5"/>
  <c r="E17" i="5" s="1"/>
  <c r="E16" i="5"/>
  <c r="D14" i="5"/>
  <c r="F64" i="5" s="1"/>
  <c r="M59" i="5"/>
  <c r="M58" i="5" s="1"/>
  <c r="M57" i="5"/>
  <c r="M56" i="5"/>
  <c r="M51" i="5"/>
  <c r="M48" i="5"/>
  <c r="M45" i="5"/>
  <c r="M39" i="5"/>
  <c r="M38" i="5"/>
  <c r="M37" i="5"/>
  <c r="M34" i="5"/>
  <c r="M28" i="5"/>
  <c r="M24" i="5"/>
  <c r="M22" i="5"/>
  <c r="J11" i="5" l="1"/>
  <c r="F76" i="5"/>
  <c r="D11" i="5"/>
  <c r="E67" i="5"/>
  <c r="N28" i="5"/>
  <c r="I63" i="5"/>
  <c r="N13" i="5"/>
  <c r="C63" i="5"/>
  <c r="E63" i="5" s="1"/>
  <c r="E28" i="5"/>
  <c r="M63" i="5"/>
  <c r="E22" i="5"/>
  <c r="E18" i="5"/>
  <c r="E14" i="5"/>
  <c r="M11" i="5"/>
  <c r="N50" i="5"/>
  <c r="N24" i="5"/>
  <c r="N36" i="5"/>
  <c r="N55" i="5"/>
  <c r="N47" i="5"/>
  <c r="N22" i="5"/>
  <c r="E13" i="5"/>
  <c r="F58" i="5" l="1"/>
  <c r="F50" i="5"/>
  <c r="F40" i="5"/>
  <c r="F28" i="5"/>
  <c r="F22" i="5"/>
  <c r="F60" i="5"/>
  <c r="F47" i="5"/>
  <c r="F36" i="5"/>
  <c r="F24" i="5"/>
  <c r="F13" i="5"/>
  <c r="F55" i="5"/>
  <c r="N11" i="5"/>
  <c r="E11" i="5"/>
  <c r="F11" i="5" l="1"/>
</calcChain>
</file>

<file path=xl/sharedStrings.xml><?xml version="1.0" encoding="utf-8"?>
<sst xmlns="http://schemas.openxmlformats.org/spreadsheetml/2006/main" count="425" uniqueCount="359">
  <si>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</si>
  <si>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</si>
  <si>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</si>
  <si>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</si>
  <si>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</si>
  <si>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</si>
  <si>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000 1401 0000000000 000</t>
  </si>
  <si>
    <t xml:space="preserve">  Культура</t>
  </si>
  <si>
    <t xml:space="preserve"> 000 0111 0000000000 000</t>
  </si>
  <si>
    <t xml:space="preserve"> 000 0502 0000000000 000</t>
  </si>
  <si>
    <t xml:space="preserve"> 000 0407 0000000000 000</t>
  </si>
  <si>
    <t xml:space="preserve"> 000 0102000000 0000 800</t>
  </si>
  <si>
    <t xml:space="preserve"> 000 0503 0000000000 000</t>
  </si>
  <si>
    <t xml:space="preserve"> 000 0408 0000000000 000</t>
  </si>
  <si>
    <t>7</t>
  </si>
  <si>
    <t xml:space="preserve">  Жилищное хозяйство</t>
  </si>
  <si>
    <t xml:space="preserve"> 000 0409 0000000000 000</t>
  </si>
  <si>
    <t xml:space="preserve"> 000 1003 0000000000 000</t>
  </si>
  <si>
    <t xml:space="preserve">  Обеспечение проведения выборов и референдумов</t>
  </si>
  <si>
    <t xml:space="preserve">  ФИЗИЧЕСКАЯ КУЛЬТУРА И СПОРТ</t>
  </si>
  <si>
    <t xml:space="preserve"> 000 1004 0000000000 000</t>
  </si>
  <si>
    <t xml:space="preserve"> 000 0104 0000000000 000</t>
  </si>
  <si>
    <t xml:space="preserve"> 000 0702 0000000000 000</t>
  </si>
  <si>
    <t xml:space="preserve"> 000 0200 0000000000 000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</si>
  <si>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</si>
  <si>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</si>
  <si>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 Резервные фонды</t>
  </si>
  <si>
    <t>8</t>
  </si>
  <si>
    <t xml:space="preserve">     в том числе:</t>
  </si>
  <si>
    <t>Расходы бюджета - ИТОГО</t>
  </si>
  <si>
    <t xml:space="preserve"> 000 0105020105 0000 510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</si>
  <si>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</si>
  <si>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</si>
  <si>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000 0102000005 0000 710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</si>
  <si>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</si>
  <si>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</si>
  <si>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</si>
  <si>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</si>
  <si>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000 1300 0000000000 000</t>
  </si>
  <si>
    <t xml:space="preserve"> 000 0400 0000000000 000</t>
  </si>
  <si>
    <t xml:space="preserve"> 000 0102000000 0000 000</t>
  </si>
  <si>
    <t xml:space="preserve">  Мобилизационная и вневойсковая подготовка</t>
  </si>
  <si>
    <t/>
  </si>
  <si>
    <t xml:space="preserve">  Общее образование</t>
  </si>
  <si>
    <t xml:space="preserve"> 000 0113 0000000000 000</t>
  </si>
  <si>
    <t xml:space="preserve">  Другие вопросы в области образования</t>
  </si>
  <si>
    <t xml:space="preserve"> 000 0103000000 0000 000</t>
  </si>
  <si>
    <t xml:space="preserve"> 000 0105020110 0000 510</t>
  </si>
  <si>
    <t>Источники финансирования дефицита бюджетов - всего</t>
  </si>
  <si>
    <t xml:space="preserve"> 000 0103010005 0000 810</t>
  </si>
  <si>
    <t xml:space="preserve"> 000 0102000010 0000 710</t>
  </si>
  <si>
    <t xml:space="preserve">  Дошкольное образование</t>
  </si>
  <si>
    <t xml:space="preserve"> 000 0102000000 0000 700</t>
  </si>
  <si>
    <t xml:space="preserve">  Судебная система</t>
  </si>
  <si>
    <t xml:space="preserve"> 000 1100 0000000000 000</t>
  </si>
  <si>
    <t xml:space="preserve">  Лесное хозяйство</t>
  </si>
  <si>
    <t xml:space="preserve">  ОБЩЕГОСУДАРСТВЕННЫЕ ВОПРОСЫ</t>
  </si>
  <si>
    <t>1</t>
  </si>
  <si>
    <t xml:space="preserve"> 000 1101 0000000000 000</t>
  </si>
  <si>
    <t xml:space="preserve"> 000 1006 0000000000 000</t>
  </si>
  <si>
    <t xml:space="preserve"> 000 0106 0000000000 000</t>
  </si>
  <si>
    <t xml:space="preserve"> 000 1102 0000000000 000</t>
  </si>
  <si>
    <t xml:space="preserve"> 000 0800 0000000000 000</t>
  </si>
  <si>
    <t xml:space="preserve"> 000 0107 0000000000 000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</si>
  <si>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</si>
  <si>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000 0105020100 0000 510</t>
  </si>
  <si>
    <t xml:space="preserve"> 000 0203 0000000000 000</t>
  </si>
  <si>
    <t xml:space="preserve"> 000 0801 0000000000 000</t>
  </si>
  <si>
    <t xml:space="preserve">  Другие вопросы в области социальной политики</t>
  </si>
  <si>
    <t>2</t>
  </si>
  <si>
    <t>9</t>
  </si>
  <si>
    <t xml:space="preserve"> 000 1301 0000000000 000</t>
  </si>
  <si>
    <t xml:space="preserve"> 000 0401 0000000000 000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</si>
  <si>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</si>
  <si>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</si>
  <si>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</si>
  <si>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Массовый спорт</t>
  </si>
  <si>
    <t>10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</si>
  <si>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</si>
  <si>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</si>
  <si>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000 0106050200 0000 600</t>
  </si>
  <si>
    <t xml:space="preserve"> 000 0105000000 0000 000</t>
  </si>
  <si>
    <t xml:space="preserve">  Физическая культура</t>
  </si>
  <si>
    <t xml:space="preserve"> 000 0106000000 0000 000</t>
  </si>
  <si>
    <t xml:space="preserve">  Охрана семьи и детства</t>
  </si>
  <si>
    <t xml:space="preserve"> 000 0100 0000000000 000</t>
  </si>
  <si>
    <t>4</t>
  </si>
  <si>
    <t xml:space="preserve">  ОБСЛУЖИВАНИЕ ГОСУДАРСТВЕННОГО И МУНИЦИПАЛЬНОГО ДОЛГА</t>
  </si>
  <si>
    <t xml:space="preserve">  НАЦИОНАЛЬНАЯ ЭКОНОМИКА</t>
  </si>
  <si>
    <t xml:space="preserve"> 000 0105020000 0000 500</t>
  </si>
  <si>
    <t xml:space="preserve"> 000 0103010010 0000 810</t>
  </si>
  <si>
    <t>из них:</t>
  </si>
  <si>
    <t xml:space="preserve">в том числе: </t>
  </si>
  <si>
    <t xml:space="preserve"> 000 0707 0000000000 000</t>
  </si>
  <si>
    <t xml:space="preserve"> 000 0103010000 0000 800</t>
  </si>
  <si>
    <t xml:space="preserve"> 000 0412 0000000000 000</t>
  </si>
  <si>
    <t xml:space="preserve"> 000 0300 0000000000 000</t>
  </si>
  <si>
    <t xml:space="preserve">  Другие вопросы в области культуры, кинематографии</t>
  </si>
  <si>
    <t xml:space="preserve"> 000 0102000005 0000 810</t>
  </si>
  <si>
    <t xml:space="preserve">  Общеэкономические вопросы</t>
  </si>
  <si>
    <t xml:space="preserve"> 000 0804 0000000000 000</t>
  </si>
  <si>
    <t xml:space="preserve"> 000 0709 0000000000 000</t>
  </si>
  <si>
    <t xml:space="preserve">  Социальное обеспечение населения</t>
  </si>
  <si>
    <t>х</t>
  </si>
  <si>
    <t xml:space="preserve"> 000 0309 0000000000 000</t>
  </si>
  <si>
    <t xml:space="preserve">  Благоустройство</t>
  </si>
  <si>
    <t xml:space="preserve"> 000 1400 0000000000 000</t>
  </si>
  <si>
    <t xml:space="preserve"> 000 0500 0000000000 000</t>
  </si>
  <si>
    <t xml:space="preserve">  ЖИЛИЩНО-КОММУНАЛЬНОЕ ХОЗЯЙСТВО</t>
  </si>
  <si>
    <t xml:space="preserve"> 000 0405 0000000000 000</t>
  </si>
  <si>
    <t xml:space="preserve">  Обслуживание государственного внутреннего и муниципального долга</t>
  </si>
  <si>
    <t xml:space="preserve"> 000 0501 0000000000 000</t>
  </si>
  <si>
    <t xml:space="preserve"> 000 1000 0000000000 000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</si>
  <si>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</si>
  <si>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</si>
  <si>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000 0106050200 0000 500</t>
  </si>
  <si>
    <t xml:space="preserve">  Пенсионное обеспечение</t>
  </si>
  <si>
    <t xml:space="preserve">  Коммунальное хозяйство</t>
  </si>
  <si>
    <t xml:space="preserve"> 000 0102 0000000000 000</t>
  </si>
  <si>
    <t xml:space="preserve"> 000 0700 0000000000 000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</si>
  <si>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</si>
  <si>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</si>
  <si>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</si>
  <si>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 ОБРАЗОВАНИЕ</t>
  </si>
  <si>
    <t>5</t>
  </si>
  <si>
    <t>Исполнено бюджеты муници- пальных районов</t>
  </si>
  <si>
    <t>Утверждено бюджеты муници- пальных районов</t>
  </si>
  <si>
    <t>Бюджет района</t>
  </si>
  <si>
    <t>Бюджеты поселений</t>
  </si>
  <si>
    <t>Процент исп-я к плану года</t>
  </si>
  <si>
    <t>Уд.вес в общей сумме расходов</t>
  </si>
  <si>
    <t>Консолидированный бюджет</t>
  </si>
  <si>
    <t xml:space="preserve">Утверждено консол. бюджет МО </t>
  </si>
  <si>
    <t>Исполнение консол. бюджета МО</t>
  </si>
  <si>
    <t>Утверждено бюджеты поселений</t>
  </si>
  <si>
    <t>Исполнено бюджеты  поселений</t>
  </si>
  <si>
    <t>Справка</t>
  </si>
  <si>
    <t>об исполнении консолидированного бюджета МО "Тайшетский район"</t>
  </si>
  <si>
    <t xml:space="preserve"> Кредиты кредитных организаций в валюте Российской Федерации</t>
  </si>
  <si>
    <t xml:space="preserve"> Получение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</si>
  <si>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</si>
  <si>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</si>
  <si>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</si>
  <si>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</si>
  <si>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</si>
  <si>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</si>
  <si>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</si>
  <si>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</si>
  <si>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</si>
  <si>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Получение кредитов от кредитных организаций бюджетами поселений в валюте Российской Федерации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</si>
  <si>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</si>
  <si>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</si>
  <si>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</si>
  <si>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</si>
  <si>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</si>
  <si>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</si>
  <si>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</si>
  <si>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</si>
  <si>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</si>
  <si>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</si>
  <si>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</si>
  <si>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</si>
  <si>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</si>
  <si>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</si>
  <si>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</si>
  <si>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</si>
  <si>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</si>
  <si>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</si>
  <si>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</si>
  <si>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</si>
  <si>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</si>
  <si>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</si>
  <si>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</si>
  <si>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</si>
  <si>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</si>
  <si>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</si>
  <si>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>Иные источники внутреннего финансирования дефицитов бюджетов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</si>
  <si>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</si>
  <si>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</si>
  <si>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</si>
  <si>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</si>
  <si>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</si>
  <si>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</si>
  <si>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</si>
  <si>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</si>
  <si>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</si>
  <si>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</si>
  <si>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Увеличение прочих остатков денежных средств  бюджетов муниципальных районов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</si>
  <si>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</si>
  <si>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</si>
  <si>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</si>
  <si>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</si>
  <si>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</si>
  <si>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</si>
  <si>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</si>
  <si>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</si>
  <si>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</si>
  <si>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</si>
  <si>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</si>
  <si>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>тыс. руб.</t>
  </si>
  <si>
    <t>Наименование</t>
  </si>
  <si>
    <t>Утверждено консол. бюджет МО</t>
  </si>
  <si>
    <t>Исполнено консол. бюджет МО</t>
  </si>
  <si>
    <t>Утверждено бюджет района</t>
  </si>
  <si>
    <t>Исполнено бюджет района</t>
  </si>
  <si>
    <t>Утверждено  бюджеты поселений</t>
  </si>
  <si>
    <t>Исполнено  бюджеты поселений</t>
  </si>
  <si>
    <t>Просроченная кредиторская задолженность</t>
  </si>
  <si>
    <t xml:space="preserve"> Наименование показателя</t>
  </si>
  <si>
    <t>консол. бюджет МО</t>
  </si>
  <si>
    <t>бюджет района</t>
  </si>
  <si>
    <t>бюджеты поселений</t>
  </si>
  <si>
    <t>ПРОСРОЧЕННАЯ КРЕДИТОРСКАЯ  ЗАДОЛЖЕННОСТЬ, всего</t>
  </si>
  <si>
    <t>в том числе:</t>
  </si>
  <si>
    <t>по заработной плате</t>
  </si>
  <si>
    <t>по прочим выплатам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</si>
  <si>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</si>
  <si>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</si>
  <si>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</si>
  <si>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</si>
  <si>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арендной плате за пользование имуществом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</si>
  <si>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</si>
  <si>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</si>
  <si>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</si>
  <si>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 социальному обеспечению</t>
  </si>
  <si>
    <t>по прочим расходам</t>
  </si>
  <si>
    <t>по приобретению  основных средств</t>
  </si>
  <si>
    <t>по  приобретению материальных запасов</t>
  </si>
  <si>
    <t>Увеличение остатков средств бюджетов</t>
  </si>
  <si>
    <t>11</t>
  </si>
  <si>
    <t>12</t>
  </si>
  <si>
    <r>
      <t xml:space="preserve">Единица измерения:  </t>
    </r>
    <r>
      <rPr>
        <b/>
        <sz val="10"/>
        <rFont val="Times New Roman"/>
        <family val="1"/>
        <charset val="204"/>
      </rPr>
      <t>тыс. руб.</t>
    </r>
  </si>
  <si>
    <t xml:space="preserve"> 000 0406 0000000000 000</t>
  </si>
  <si>
    <t>Водное хозяйство</t>
  </si>
  <si>
    <t xml:space="preserve"> 000 0310 0000000000 000</t>
  </si>
  <si>
    <t xml:space="preserve">  Обеспечение пожарной безопасности</t>
  </si>
  <si>
    <t>косгу</t>
  </si>
  <si>
    <t xml:space="preserve"> 000 0703 0000000000 000</t>
  </si>
  <si>
    <t xml:space="preserve">  Дополнительное образование детей</t>
  </si>
  <si>
    <t xml:space="preserve"> 000 1402 0000000000 000</t>
  </si>
  <si>
    <t>Иные дотации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</si>
  <si>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</si>
  <si>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на 01.01.2018г.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</si>
  <si>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</si>
  <si>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</si>
  <si>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Начальник Финансового управления</t>
  </si>
  <si>
    <t>Т.М. Вахрушева</t>
  </si>
  <si>
    <t xml:space="preserve"> 000 0705 0000000000 000</t>
  </si>
  <si>
    <t xml:space="preserve">  Профессиональная подготовка,   переподготовка и повышение квалификации</t>
  </si>
  <si>
    <t>на 01.01.2019г.</t>
  </si>
  <si>
    <t>Заработная плата работников казенных и бюджетных учреждений, органов местного самоуправления</t>
  </si>
  <si>
    <t>Справочно:</t>
  </si>
  <si>
    <t>Начисления на заработную плату</t>
  </si>
  <si>
    <t>Коммунальные услуги, оплаченные казенными и бюджетными учреждениями, органами местного самоуправления</t>
  </si>
  <si>
    <t>КВР 111,121 КОСГУ 211,266 + БУ</t>
  </si>
  <si>
    <t>КВР 119,129 КОСГУ 213 + БУ</t>
  </si>
  <si>
    <t xml:space="preserve">КОСГУ 223 + БУ </t>
  </si>
  <si>
    <t>на 1 июля 2019 года</t>
  </si>
  <si>
    <t>на 01.07.2019г.</t>
  </si>
  <si>
    <t>ПРИЛОЖЕНИЕ К СПРАВКЕ  НА  01.07.2019г.:</t>
  </si>
  <si>
    <t>Исполнитель: Коваленко Е.Н., Шаргаева М.В.</t>
  </si>
  <si>
    <t>С П Р А В К А</t>
  </si>
  <si>
    <t>об исполнении доходной части консолидированного бюджета Тайшетского района на 01.07.2019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</si>
  <si>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</si>
  <si>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</si>
  <si>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</si>
  <si>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</si>
  <si>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</si>
  <si>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2019 год </t>
  </si>
  <si>
    <t>Факт</t>
  </si>
  <si>
    <t>% вып-ия</t>
  </si>
  <si>
    <t xml:space="preserve">Уд.вес </t>
  </si>
  <si>
    <t>на 01.07.2019 год</t>
  </si>
  <si>
    <t>отчетных</t>
  </si>
  <si>
    <t>в доходах</t>
  </si>
  <si>
    <t>показателей</t>
  </si>
  <si>
    <t>(факт)</t>
  </si>
  <si>
    <t>Налоговые доходы</t>
  </si>
  <si>
    <t xml:space="preserve">       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</si>
  <si>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</si>
  <si>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</si>
  <si>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</si>
  <si>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</si>
  <si>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</si>
  <si>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</si>
  <si>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>единый сельскохозяйственный налог</t>
  </si>
  <si>
    <t>налог, взим-ый по УСН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</si>
  <si>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</si>
  <si>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</si>
  <si>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</si>
  <si>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</si>
  <si>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</si>
  <si>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</si>
  <si>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</si>
  <si>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</si>
  <si>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</si>
  <si>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% полученные от предоставления бюджетных кредитов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</si>
  <si>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</si>
  <si>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</si>
  <si>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</si>
  <si>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</si>
  <si>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</si>
  <si>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</si>
  <si>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</si>
  <si>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</si>
  <si>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</si>
  <si>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Плата за негативное воздействие на окружающую среду</t>
  </si>
  <si>
    <t>Штрафы, санкции, возмещ-ие ущерба</t>
  </si>
  <si>
    <t xml:space="preserve">Прочие неналоговые доходы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</si>
  <si>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</si>
  <si>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</si>
  <si>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</si>
  <si>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</si>
  <si>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</si>
  <si>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в рамках реализации мероприятий программы</t>
  </si>
  <si>
    <t xml:space="preserve">Реализация мероприятий перечня проектов народных инициатив </t>
  </si>
  <si>
    <t>Субсидия на софинансирование расходных обязательств на строительство (приобретение) жилья, предоставляемого молодым семьям и молодым специалистам по договору найма жилого помещения"</t>
  </si>
  <si>
    <t xml:space="preserve">Субсидии бюджетам муниципальных районов на софинансирование капитальных вложний в объекты государственной (муниципальной) собственности </t>
  </si>
  <si>
    <t>Субсидия на мероприятие "Улучшение жилищных условий молодых семей в 2019 году"   ГП ирк.обл."Доступное жилье" на 2019-2024 годы (обеспечение жильем молодых семей)</t>
  </si>
  <si>
    <t xml:space="preserve">Субсидии муниципальным образованиям Иркутской области на реализацию первоочередных мероприятий по модернизации объектов теплоснабжения 
</t>
  </si>
  <si>
    <t>Субсидия на выравнивание уровня бюджетной обеспеченности поселений  Иркутской области, входящих в состав муниципального района Иркутской области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</si>
  <si>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</si>
  <si>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из областного бюджета местным бюджетам Иркутской области на развитие домов культуры</t>
  </si>
  <si>
    <t>Субсидии местным бюджетам на строительство, реконструкцию, капитальный ремонт, ремонт автомобильных дорог общего пользования местного значения</t>
  </si>
  <si>
    <t>Субсидии на мероприятия по защите от негативного воздействия вод населения и объектов экономики (берегоукрепительные работы на р.Бирюса в с. Талая Тайшетского района)</t>
  </si>
  <si>
    <t xml:space="preserve">Субсидия бюджетам на поддержку отрасли культуры (комплектование книжных фондов)
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</si>
  <si>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</si>
  <si>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Субсидии местным бюджетам на реализацию программ формирования современной городской среды</t>
  </si>
  <si>
    <t>Субсидии местным бюджетам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</si>
  <si>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Субсидии на выплату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</si>
  <si>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</si>
  <si>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местным бюджетам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</si>
  <si>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Субсидии местным бюджетам на мероприятия по улучшению жилищных условий молодых семей</t>
  </si>
  <si>
    <t>Субвенции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</si>
  <si>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</si>
  <si>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</si>
  <si>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</si>
  <si>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</si>
  <si>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>на предоставление гражданам субсидий на оплату жилых помещений и коммунальных услуг</t>
  </si>
  <si>
    <t>на составление (изменение) списков в кандидатов в присяжные заседатели федеральных судов общей юрисдикции в РФ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</si>
  <si>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</si>
  <si>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</si>
  <si>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</si>
  <si>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</si>
  <si>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</si>
  <si>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</si>
  <si>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</si>
  <si>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</si>
  <si>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</si>
  <si>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</si>
  <si>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Начальник финансового управления</t>
  </si>
  <si>
    <t>Недоимка в бюджет по налогам:</t>
  </si>
  <si>
    <t>на 01.01.2019</t>
  </si>
  <si>
    <t>на 01.02.2019 год</t>
  </si>
  <si>
    <t>на 01.03.2019 год</t>
  </si>
  <si>
    <t>на 01.04.2019 год</t>
  </si>
  <si>
    <t>на 01.05.2019 год</t>
  </si>
  <si>
    <t>на 01.06.2019 год</t>
  </si>
  <si>
    <t>исп.: Я.А. Уласик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</si>
</sst>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"/>
    <numFmt numFmtId="166" formatCode="dd\.mm\.yyyy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000000"/>
    <numFmt numFmtId="172" formatCode="_-* #,##0.0_р_._-;\-* #,##0.0_р_._-;_-* &quot;-&quot;?_р_._-;_-@_-"/>
    <numFmt numFmtId="173" formatCode="_-* #,##0.0\ _₽_-;\-* #,##0.0\ _₽_-;_-* &quot;-&quot;?\ _₽_-;_-@_-"/>
  </numFmts>
  <fonts count="7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7"/>
      <name val="Arial Cyr"/>
      <charset val="204"/>
    </font>
    <font>
      <sz val="8"/>
      <color indexed="8"/>
      <name val="Arial CYR"/>
      <charset val="204"/>
    </font>
    <font>
      <sz val="8"/>
      <name val="Arial Narrow"/>
      <family val="2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b/>
      <sz val="10"/>
      <color theme="1"/>
      <name val="Arial Cyr"/>
      <charset val="204"/>
    </font>
    <font>
      <sz val="8"/>
      <name val="Arial Cyr"/>
    </font>
    <font>
      <b/>
      <sz val="8"/>
      <name val="Arial Cyr"/>
    </font>
    <font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 CYR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8" fillId="0" borderId="0"/>
    <xf numFmtId="0" fontId="39" fillId="0" borderId="0">
      <alignment horizontal="center" wrapText="1"/>
    </xf>
    <xf numFmtId="0" fontId="39" fillId="0" borderId="0">
      <alignment horizontal="center" wrapText="1"/>
    </xf>
    <xf numFmtId="0" fontId="40" fillId="0" borderId="4"/>
    <xf numFmtId="0" fontId="40" fillId="0" borderId="0"/>
    <xf numFmtId="0" fontId="1" fillId="0" borderId="0"/>
    <xf numFmtId="0" fontId="39" fillId="0" borderId="0">
      <alignment horizontal="left" wrapText="1"/>
    </xf>
    <xf numFmtId="0" fontId="41" fillId="0" borderId="0"/>
    <xf numFmtId="0" fontId="40" fillId="0" borderId="15"/>
    <xf numFmtId="0" fontId="42" fillId="0" borderId="29">
      <alignment horizontal="center"/>
    </xf>
    <xf numFmtId="0" fontId="1" fillId="0" borderId="44"/>
    <xf numFmtId="0" fontId="42" fillId="0" borderId="0">
      <alignment horizontal="left"/>
    </xf>
    <xf numFmtId="0" fontId="43" fillId="0" borderId="0">
      <alignment horizontal="center" vertical="top"/>
    </xf>
    <xf numFmtId="49" fontId="44" fillId="0" borderId="38">
      <alignment horizontal="right"/>
    </xf>
    <xf numFmtId="49" fontId="1" fillId="0" borderId="39">
      <alignment horizontal="center"/>
    </xf>
    <xf numFmtId="0" fontId="1" fillId="0" borderId="45"/>
    <xf numFmtId="49" fontId="1" fillId="0" borderId="0"/>
    <xf numFmtId="49" fontId="42" fillId="0" borderId="0">
      <alignment horizontal="right"/>
    </xf>
    <xf numFmtId="0" fontId="42" fillId="0" borderId="0"/>
    <xf numFmtId="0" fontId="42" fillId="0" borderId="0">
      <alignment horizontal="center"/>
    </xf>
    <xf numFmtId="0" fontId="42" fillId="0" borderId="38">
      <alignment horizontal="right"/>
    </xf>
    <xf numFmtId="166" fontId="42" fillId="0" borderId="40">
      <alignment horizontal="center"/>
    </xf>
    <xf numFmtId="49" fontId="42" fillId="0" borderId="0"/>
    <xf numFmtId="0" fontId="42" fillId="0" borderId="0">
      <alignment horizontal="right"/>
    </xf>
    <xf numFmtId="0" fontId="42" fillId="0" borderId="41">
      <alignment horizontal="center"/>
    </xf>
    <xf numFmtId="0" fontId="42" fillId="0" borderId="4">
      <alignment wrapText="1"/>
    </xf>
    <xf numFmtId="49" fontId="42" fillId="0" borderId="42">
      <alignment horizontal="center"/>
    </xf>
    <xf numFmtId="0" fontId="42" fillId="0" borderId="32">
      <alignment wrapText="1"/>
    </xf>
    <xf numFmtId="49" fontId="42" fillId="0" borderId="40">
      <alignment horizontal="center"/>
    </xf>
    <xf numFmtId="0" fontId="42" fillId="0" borderId="10">
      <alignment horizontal="left"/>
    </xf>
    <xf numFmtId="49" fontId="42" fillId="0" borderId="10"/>
    <xf numFmtId="0" fontId="42" fillId="0" borderId="40">
      <alignment horizontal="center"/>
    </xf>
    <xf numFmtId="49" fontId="42" fillId="0" borderId="43">
      <alignment horizontal="center"/>
    </xf>
    <xf numFmtId="0" fontId="45" fillId="0" borderId="0"/>
    <xf numFmtId="0" fontId="45" fillId="0" borderId="26"/>
    <xf numFmtId="49" fontId="42" fillId="0" borderId="9">
      <alignment horizontal="center" vertical="center" wrapText="1"/>
    </xf>
    <xf numFmtId="49" fontId="42" fillId="0" borderId="9">
      <alignment horizontal="center" vertical="center" wrapText="1"/>
    </xf>
    <xf numFmtId="49" fontId="42" fillId="0" borderId="9">
      <alignment horizontal="center" vertical="center" wrapText="1"/>
    </xf>
    <xf numFmtId="49" fontId="42" fillId="0" borderId="29">
      <alignment horizontal="center" vertical="center" wrapText="1"/>
    </xf>
    <xf numFmtId="0" fontId="42" fillId="0" borderId="33">
      <alignment horizontal="left" wrapText="1"/>
    </xf>
    <xf numFmtId="49" fontId="42" fillId="0" borderId="22">
      <alignment horizontal="center" wrapText="1"/>
    </xf>
    <xf numFmtId="49" fontId="42" fillId="0" borderId="27">
      <alignment horizontal="center"/>
    </xf>
    <xf numFmtId="4" fontId="42" fillId="0" borderId="9">
      <alignment horizontal="right"/>
    </xf>
    <xf numFmtId="4" fontId="42" fillId="0" borderId="3">
      <alignment horizontal="right"/>
    </xf>
    <xf numFmtId="0" fontId="42" fillId="0" borderId="58">
      <alignment horizontal="left" wrapText="1"/>
    </xf>
    <xf numFmtId="0" fontId="42" fillId="0" borderId="7">
      <alignment horizontal="left" wrapText="1" indent="1"/>
    </xf>
    <xf numFmtId="49" fontId="42" fillId="0" borderId="24">
      <alignment horizontal="center" wrapText="1"/>
    </xf>
    <xf numFmtId="49" fontId="42" fillId="0" borderId="28">
      <alignment horizontal="center"/>
    </xf>
    <xf numFmtId="49" fontId="42" fillId="0" borderId="30">
      <alignment horizontal="center"/>
    </xf>
    <xf numFmtId="0" fontId="42" fillId="0" borderId="59">
      <alignment horizontal="left" wrapText="1" indent="1"/>
    </xf>
    <xf numFmtId="0" fontId="42" fillId="0" borderId="3">
      <alignment horizontal="left" wrapText="1" indent="2"/>
    </xf>
    <xf numFmtId="49" fontId="42" fillId="0" borderId="23">
      <alignment horizontal="center"/>
    </xf>
    <xf numFmtId="49" fontId="42" fillId="0" borderId="9">
      <alignment horizontal="center"/>
    </xf>
    <xf numFmtId="0" fontId="42" fillId="0" borderId="40">
      <alignment horizontal="left" wrapText="1" indent="2"/>
    </xf>
    <xf numFmtId="0" fontId="42" fillId="0" borderId="26"/>
    <xf numFmtId="0" fontId="42" fillId="4" borderId="26"/>
    <xf numFmtId="0" fontId="42" fillId="4" borderId="34"/>
    <xf numFmtId="0" fontId="42" fillId="4" borderId="0"/>
    <xf numFmtId="0" fontId="42" fillId="0" borderId="0">
      <alignment horizontal="left" wrapText="1"/>
    </xf>
    <xf numFmtId="49" fontId="42" fillId="0" borderId="0">
      <alignment horizontal="center" wrapText="1"/>
    </xf>
    <xf numFmtId="49" fontId="42" fillId="0" borderId="0">
      <alignment horizontal="center"/>
    </xf>
    <xf numFmtId="49" fontId="42" fillId="0" borderId="0">
      <alignment horizontal="right"/>
    </xf>
    <xf numFmtId="0" fontId="42" fillId="0" borderId="4">
      <alignment horizontal="left"/>
    </xf>
    <xf numFmtId="49" fontId="42" fillId="0" borderId="4"/>
    <xf numFmtId="0" fontId="42" fillId="0" borderId="4"/>
    <xf numFmtId="0" fontId="1" fillId="0" borderId="4"/>
    <xf numFmtId="0" fontId="42" fillId="0" borderId="8">
      <alignment horizontal="left" wrapText="1"/>
    </xf>
    <xf numFmtId="49" fontId="42" fillId="0" borderId="27">
      <alignment horizontal="center" wrapText="1"/>
    </xf>
    <xf numFmtId="4" fontId="42" fillId="0" borderId="12">
      <alignment horizontal="right"/>
    </xf>
    <xf numFmtId="4" fontId="42" fillId="0" borderId="5">
      <alignment horizontal="right"/>
    </xf>
    <xf numFmtId="0" fontId="42" fillId="0" borderId="60">
      <alignment horizontal="left" wrapText="1"/>
    </xf>
    <xf numFmtId="49" fontId="42" fillId="0" borderId="23">
      <alignment horizontal="center" wrapText="1"/>
    </xf>
    <xf numFmtId="49" fontId="42" fillId="0" borderId="3">
      <alignment horizontal="center"/>
    </xf>
    <xf numFmtId="0" fontId="42" fillId="0" borderId="5">
      <alignment horizontal="left" wrapText="1" indent="2"/>
    </xf>
    <xf numFmtId="49" fontId="42" fillId="0" borderId="11">
      <alignment horizontal="center"/>
    </xf>
    <xf numFmtId="49" fontId="42" fillId="0" borderId="12">
      <alignment horizontal="center"/>
    </xf>
    <xf numFmtId="0" fontId="42" fillId="0" borderId="42">
      <alignment horizontal="left" wrapText="1" indent="2"/>
    </xf>
    <xf numFmtId="0" fontId="42" fillId="0" borderId="32"/>
    <xf numFmtId="0" fontId="42" fillId="0" borderId="47"/>
    <xf numFmtId="0" fontId="38" fillId="0" borderId="46">
      <alignment horizontal="left" wrapText="1"/>
    </xf>
    <xf numFmtId="0" fontId="42" fillId="0" borderId="48">
      <alignment horizontal="center" wrapText="1"/>
    </xf>
    <xf numFmtId="49" fontId="42" fillId="0" borderId="49">
      <alignment horizontal="center" wrapText="1"/>
    </xf>
    <xf numFmtId="4" fontId="42" fillId="0" borderId="27">
      <alignment horizontal="right"/>
    </xf>
    <xf numFmtId="4" fontId="42" fillId="0" borderId="6">
      <alignment horizontal="right"/>
    </xf>
    <xf numFmtId="0" fontId="38" fillId="0" borderId="40">
      <alignment horizontal="left" wrapText="1"/>
    </xf>
    <xf numFmtId="0" fontId="1" fillId="0" borderId="26"/>
    <xf numFmtId="0" fontId="1" fillId="0" borderId="10"/>
    <xf numFmtId="0" fontId="42" fillId="0" borderId="0">
      <alignment horizontal="center" wrapText="1"/>
    </xf>
    <xf numFmtId="0" fontId="38" fillId="0" borderId="0">
      <alignment horizontal="center"/>
    </xf>
    <xf numFmtId="0" fontId="38" fillId="0" borderId="4"/>
    <xf numFmtId="49" fontId="42" fillId="0" borderId="4">
      <alignment horizontal="left"/>
    </xf>
    <xf numFmtId="0" fontId="42" fillId="0" borderId="7">
      <alignment horizontal="left" wrapText="1"/>
    </xf>
    <xf numFmtId="0" fontId="42" fillId="0" borderId="59">
      <alignment horizontal="left" wrapText="1"/>
    </xf>
    <xf numFmtId="0" fontId="1" fillId="0" borderId="28"/>
    <xf numFmtId="0" fontId="1" fillId="0" borderId="30"/>
    <xf numFmtId="0" fontId="42" fillId="0" borderId="8">
      <alignment horizontal="left" wrapText="1" indent="1"/>
    </xf>
    <xf numFmtId="49" fontId="42" fillId="0" borderId="11">
      <alignment horizontal="center" wrapText="1"/>
    </xf>
    <xf numFmtId="0" fontId="42" fillId="0" borderId="60">
      <alignment horizontal="left" wrapText="1" indent="1"/>
    </xf>
    <xf numFmtId="0" fontId="42" fillId="0" borderId="7">
      <alignment horizontal="left" wrapText="1" indent="2"/>
    </xf>
    <xf numFmtId="0" fontId="42" fillId="0" borderId="59">
      <alignment horizontal="left" wrapText="1" indent="2"/>
    </xf>
    <xf numFmtId="0" fontId="42" fillId="0" borderId="1">
      <alignment horizontal="left" wrapText="1" indent="2"/>
    </xf>
    <xf numFmtId="49" fontId="42" fillId="0" borderId="11">
      <alignment horizontal="center" shrinkToFit="1"/>
    </xf>
    <xf numFmtId="49" fontId="42" fillId="0" borderId="12">
      <alignment horizontal="center" shrinkToFit="1"/>
    </xf>
    <xf numFmtId="0" fontId="42" fillId="0" borderId="60">
      <alignment horizontal="left" wrapText="1" indent="2"/>
    </xf>
    <xf numFmtId="0" fontId="38" fillId="0" borderId="14">
      <alignment horizontal="center" vertical="center" textRotation="90" wrapText="1"/>
    </xf>
    <xf numFmtId="0" fontId="42" fillId="0" borderId="9">
      <alignment horizontal="center" vertical="top" wrapText="1"/>
    </xf>
    <xf numFmtId="0" fontId="42" fillId="0" borderId="9">
      <alignment horizontal="center" vertical="top"/>
    </xf>
    <xf numFmtId="0" fontId="42" fillId="0" borderId="9">
      <alignment horizontal="center" vertical="top"/>
    </xf>
    <xf numFmtId="49" fontId="42" fillId="0" borderId="9">
      <alignment horizontal="center" vertical="top" wrapText="1"/>
    </xf>
    <xf numFmtId="0" fontId="42" fillId="0" borderId="9">
      <alignment horizontal="center" vertical="top" wrapText="1"/>
    </xf>
    <xf numFmtId="0" fontId="38" fillId="0" borderId="16"/>
    <xf numFmtId="49" fontId="38" fillId="0" borderId="22">
      <alignment horizontal="center"/>
    </xf>
    <xf numFmtId="49" fontId="46" fillId="0" borderId="17">
      <alignment horizontal="left" vertical="center" wrapText="1"/>
    </xf>
    <xf numFmtId="49" fontId="38" fillId="0" borderId="23">
      <alignment horizontal="center" vertical="center" wrapText="1"/>
    </xf>
    <xf numFmtId="49" fontId="42" fillId="0" borderId="2">
      <alignment horizontal="left" vertical="center" wrapText="1" indent="2"/>
    </xf>
    <xf numFmtId="49" fontId="42" fillId="0" borderId="24">
      <alignment horizontal="center" vertical="center" wrapText="1"/>
    </xf>
    <xf numFmtId="0" fontId="42" fillId="0" borderId="28"/>
    <xf numFmtId="4" fontId="42" fillId="0" borderId="28">
      <alignment horizontal="right"/>
    </xf>
    <xf numFmtId="4" fontId="42" fillId="0" borderId="30">
      <alignment horizontal="right"/>
    </xf>
    <xf numFmtId="49" fontId="42" fillId="0" borderId="1">
      <alignment horizontal="left" vertical="center" wrapText="1" indent="3"/>
    </xf>
    <xf numFmtId="49" fontId="42" fillId="0" borderId="11">
      <alignment horizontal="center" vertical="center" wrapText="1"/>
    </xf>
    <xf numFmtId="49" fontId="42" fillId="0" borderId="17">
      <alignment horizontal="left" vertical="center" wrapText="1" indent="3"/>
    </xf>
    <xf numFmtId="49" fontId="42" fillId="0" borderId="23">
      <alignment horizontal="center" vertical="center" wrapText="1"/>
    </xf>
    <xf numFmtId="49" fontId="42" fillId="0" borderId="18">
      <alignment horizontal="left" vertical="center" wrapText="1" indent="3"/>
    </xf>
    <xf numFmtId="0" fontId="46" fillId="0" borderId="16">
      <alignment horizontal="left" vertical="center" wrapText="1"/>
    </xf>
    <xf numFmtId="49" fontId="42" fillId="0" borderId="25">
      <alignment horizontal="center" vertical="center" wrapText="1"/>
    </xf>
    <xf numFmtId="4" fontId="42" fillId="0" borderId="29">
      <alignment horizontal="right"/>
    </xf>
    <xf numFmtId="4" fontId="42" fillId="0" borderId="31">
      <alignment horizontal="right"/>
    </xf>
    <xf numFmtId="0" fontId="38" fillId="0" borderId="10">
      <alignment horizontal="center" vertical="center" textRotation="90" wrapText="1"/>
    </xf>
    <xf numFmtId="49" fontId="42" fillId="0" borderId="10">
      <alignment horizontal="left" vertical="center" wrapText="1" indent="3"/>
    </xf>
    <xf numFmtId="49" fontId="42" fillId="0" borderId="26">
      <alignment horizontal="center" vertical="center" wrapText="1"/>
    </xf>
    <xf numFmtId="4" fontId="42" fillId="0" borderId="26">
      <alignment horizontal="right"/>
    </xf>
    <xf numFmtId="0" fontId="42" fillId="0" borderId="0">
      <alignment vertical="center"/>
    </xf>
    <xf numFmtId="49" fontId="42" fillId="0" borderId="0">
      <alignment horizontal="left" vertical="center" wrapText="1" indent="3"/>
    </xf>
    <xf numFmtId="49" fontId="42" fillId="0" borderId="0">
      <alignment horizontal="center" vertical="center" wrapText="1"/>
    </xf>
    <xf numFmtId="4" fontId="42" fillId="0" borderId="0">
      <alignment horizontal="right" shrinkToFit="1"/>
    </xf>
    <xf numFmtId="0" fontId="38" fillId="0" borderId="4">
      <alignment horizontal="center" vertical="center" textRotation="90" wrapText="1"/>
    </xf>
    <xf numFmtId="49" fontId="42" fillId="0" borderId="4">
      <alignment horizontal="left" vertical="center" wrapText="1" indent="3"/>
    </xf>
    <xf numFmtId="49" fontId="42" fillId="0" borderId="4">
      <alignment horizontal="center" vertical="center" wrapText="1"/>
    </xf>
    <xf numFmtId="4" fontId="42" fillId="0" borderId="4">
      <alignment horizontal="right"/>
    </xf>
    <xf numFmtId="49" fontId="38" fillId="0" borderId="22">
      <alignment horizontal="center" vertical="center" wrapText="1"/>
    </xf>
    <xf numFmtId="0" fontId="42" fillId="0" borderId="30"/>
    <xf numFmtId="0" fontId="38" fillId="0" borderId="10">
      <alignment horizontal="center" vertical="center" textRotation="90"/>
    </xf>
    <xf numFmtId="0" fontId="38" fillId="0" borderId="4">
      <alignment horizontal="center" vertical="center" textRotation="90"/>
    </xf>
    <xf numFmtId="0" fontId="38" fillId="0" borderId="14">
      <alignment horizontal="center" vertical="center" textRotation="90"/>
    </xf>
    <xf numFmtId="49" fontId="46" fillId="0" borderId="16">
      <alignment horizontal="left" vertical="center" wrapText="1"/>
    </xf>
    <xf numFmtId="0" fontId="38" fillId="0" borderId="9">
      <alignment horizontal="center" vertical="center" textRotation="90"/>
    </xf>
    <xf numFmtId="0" fontId="38" fillId="0" borderId="22">
      <alignment horizontal="center" vertical="center"/>
    </xf>
    <xf numFmtId="0" fontId="42" fillId="0" borderId="17">
      <alignment horizontal="left" vertical="center" wrapText="1"/>
    </xf>
    <xf numFmtId="0" fontId="42" fillId="0" borderId="24">
      <alignment horizontal="center" vertical="center"/>
    </xf>
    <xf numFmtId="0" fontId="42" fillId="0" borderId="11">
      <alignment horizontal="center" vertical="center"/>
    </xf>
    <xf numFmtId="0" fontId="42" fillId="0" borderId="23">
      <alignment horizontal="center" vertical="center"/>
    </xf>
    <xf numFmtId="0" fontId="42" fillId="0" borderId="18">
      <alignment horizontal="left" vertical="center" wrapText="1"/>
    </xf>
    <xf numFmtId="0" fontId="38" fillId="0" borderId="23">
      <alignment horizontal="center" vertical="center"/>
    </xf>
    <xf numFmtId="0" fontId="42" fillId="0" borderId="25">
      <alignment horizontal="center" vertical="center"/>
    </xf>
    <xf numFmtId="49" fontId="38" fillId="0" borderId="22">
      <alignment horizontal="center" vertical="center"/>
    </xf>
    <xf numFmtId="49" fontId="42" fillId="0" borderId="17">
      <alignment horizontal="left" vertical="center" wrapText="1"/>
    </xf>
    <xf numFmtId="49" fontId="42" fillId="0" borderId="24">
      <alignment horizontal="center" vertical="center"/>
    </xf>
    <xf numFmtId="49" fontId="42" fillId="0" borderId="11">
      <alignment horizontal="center" vertical="center"/>
    </xf>
    <xf numFmtId="49" fontId="42" fillId="0" borderId="23">
      <alignment horizontal="center" vertical="center"/>
    </xf>
    <xf numFmtId="49" fontId="42" fillId="0" borderId="18">
      <alignment horizontal="left" vertical="center" wrapText="1"/>
    </xf>
    <xf numFmtId="49" fontId="42" fillId="0" borderId="25">
      <alignment horizontal="center" vertical="center"/>
    </xf>
    <xf numFmtId="49" fontId="42" fillId="0" borderId="4">
      <alignment horizontal="center"/>
    </xf>
    <xf numFmtId="0" fontId="42" fillId="0" borderId="4">
      <alignment horizontal="center"/>
    </xf>
    <xf numFmtId="49" fontId="42" fillId="0" borderId="0">
      <alignment horizontal="left"/>
    </xf>
    <xf numFmtId="0" fontId="42" fillId="0" borderId="10">
      <alignment horizontal="center"/>
    </xf>
    <xf numFmtId="49" fontId="42" fillId="0" borderId="10">
      <alignment horizontal="center"/>
    </xf>
    <xf numFmtId="0" fontId="42" fillId="0" borderId="0">
      <alignment horizontal="center"/>
    </xf>
    <xf numFmtId="49" fontId="42" fillId="0" borderId="4"/>
    <xf numFmtId="0" fontId="47" fillId="0" borderId="4">
      <alignment wrapText="1"/>
    </xf>
    <xf numFmtId="0" fontId="47" fillId="0" borderId="9">
      <alignment wrapText="1"/>
    </xf>
    <xf numFmtId="0" fontId="47" fillId="0" borderId="10">
      <alignment wrapText="1"/>
    </xf>
    <xf numFmtId="0" fontId="42" fillId="0" borderId="1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5" borderId="0"/>
    <xf numFmtId="0" fontId="1" fillId="5" borderId="4"/>
    <xf numFmtId="0" fontId="1" fillId="5" borderId="32"/>
    <xf numFmtId="0" fontId="1" fillId="5" borderId="10"/>
    <xf numFmtId="0" fontId="1" fillId="5" borderId="35"/>
    <xf numFmtId="0" fontId="1" fillId="5" borderId="36"/>
    <xf numFmtId="0" fontId="1" fillId="5" borderId="37"/>
    <xf numFmtId="0" fontId="1" fillId="5" borderId="61"/>
    <xf numFmtId="0" fontId="1" fillId="5" borderId="62"/>
    <xf numFmtId="0" fontId="1" fillId="5" borderId="63"/>
    <xf numFmtId="0" fontId="1" fillId="5" borderId="26"/>
    <xf numFmtId="0" fontId="1" fillId="5" borderId="64"/>
    <xf numFmtId="0" fontId="1" fillId="5" borderId="65"/>
    <xf numFmtId="0" fontId="1" fillId="5" borderId="66"/>
    <xf numFmtId="0" fontId="1" fillId="5" borderId="38"/>
    <xf numFmtId="0" fontId="1" fillId="5" borderId="67"/>
    <xf numFmtId="0" fontId="1" fillId="5" borderId="13"/>
    <xf numFmtId="0" fontId="1" fillId="5" borderId="45"/>
    <xf numFmtId="0" fontId="1" fillId="5" borderId="34"/>
    <xf numFmtId="0" fontId="1" fillId="6" borderId="36"/>
    <xf numFmtId="0" fontId="1" fillId="5" borderId="68"/>
    <xf numFmtId="0" fontId="1" fillId="6" borderId="4"/>
  </cellStyleXfs>
  <cellXfs count="350">
    <xf numFmtId="0" fontId="0" fillId="0" borderId="0" xfId="0"/>
    <xf numFmtId="3" fontId="17" fillId="0" borderId="5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top"/>
    </xf>
    <xf numFmtId="0" fontId="20" fillId="0" borderId="0" xfId="0" applyFont="1" applyFill="1" applyProtection="1">
      <protection locked="0"/>
    </xf>
    <xf numFmtId="0" fontId="20" fillId="0" borderId="0" xfId="108" applyNumberFormat="1" applyFont="1" applyFill="1" applyProtection="1"/>
    <xf numFmtId="0" fontId="28" fillId="0" borderId="0" xfId="0" applyFont="1" applyFill="1" applyProtection="1">
      <protection locked="0"/>
    </xf>
    <xf numFmtId="0" fontId="28" fillId="0" borderId="0" xfId="0" applyFont="1" applyFill="1" applyAlignment="1">
      <alignment vertical="top"/>
    </xf>
    <xf numFmtId="0" fontId="32" fillId="0" borderId="0" xfId="0" applyFont="1" applyFill="1" applyProtection="1">
      <protection locked="0"/>
    </xf>
    <xf numFmtId="165" fontId="27" fillId="0" borderId="50" xfId="167" applyNumberFormat="1" applyFont="1" applyFill="1" applyBorder="1" applyAlignment="1" applyProtection="1">
      <alignment horizontal="left" vertical="center" wrapText="1"/>
    </xf>
    <xf numFmtId="49" fontId="20" fillId="0" borderId="0" xfId="131" applyNumberFormat="1" applyFont="1" applyFill="1" applyProtection="1"/>
    <xf numFmtId="0" fontId="31" fillId="0" borderId="0" xfId="0" applyFont="1" applyFill="1" applyAlignment="1" applyProtection="1">
      <protection locked="0"/>
    </xf>
    <xf numFmtId="0" fontId="27" fillId="0" borderId="0" xfId="0" applyFont="1" applyFill="1" applyAlignment="1" applyProtection="1">
      <protection locked="0"/>
    </xf>
    <xf numFmtId="165" fontId="18" fillId="0" borderId="0" xfId="0" applyNumberFormat="1" applyFont="1" applyFill="1" applyBorder="1" applyAlignment="1"/>
    <xf numFmtId="165" fontId="0" fillId="0" borderId="0" xfId="0" applyNumberFormat="1" applyFill="1" applyAlignment="1"/>
    <xf numFmtId="165" fontId="18" fillId="0" borderId="0" xfId="0" applyNumberFormat="1" applyFont="1" applyFill="1" applyBorder="1" applyAlignment="1">
      <alignment wrapText="1"/>
    </xf>
    <xf numFmtId="165" fontId="20" fillId="0" borderId="0" xfId="0" applyNumberFormat="1" applyFont="1" applyFill="1" applyBorder="1" applyAlignment="1">
      <alignment horizontal="center"/>
    </xf>
    <xf numFmtId="3" fontId="15" fillId="0" borderId="5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 applyProtection="1">
      <alignment horizontal="center" vertical="center" wrapText="1"/>
    </xf>
    <xf numFmtId="4" fontId="51" fillId="0" borderId="0" xfId="0" applyNumberFormat="1" applyFont="1" applyFill="1" applyBorder="1" applyAlignment="1" applyProtection="1">
      <alignment horizontal="right" vertical="center" wrapText="1"/>
    </xf>
    <xf numFmtId="49" fontId="52" fillId="0" borderId="0" xfId="0" applyNumberFormat="1" applyFont="1" applyFill="1" applyBorder="1" applyAlignment="1" applyProtection="1">
      <alignment horizontal="center"/>
    </xf>
    <xf numFmtId="4" fontId="52" fillId="0" borderId="0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0" fillId="0" borderId="50" xfId="0" applyNumberFormat="1" applyFill="1" applyBorder="1" applyAlignment="1"/>
    <xf numFmtId="165" fontId="21" fillId="0" borderId="50" xfId="0" applyNumberFormat="1" applyFont="1" applyFill="1" applyBorder="1" applyAlignment="1">
      <alignment horizontal="left" vertical="center" wrapText="1"/>
    </xf>
    <xf numFmtId="165" fontId="25" fillId="0" borderId="50" xfId="181" applyNumberFormat="1" applyFont="1" applyFill="1" applyBorder="1" applyAlignment="1">
      <alignment horizontal="right" shrinkToFit="1"/>
    </xf>
    <xf numFmtId="165" fontId="25" fillId="0" borderId="50" xfId="0" applyNumberFormat="1" applyFont="1" applyFill="1" applyBorder="1" applyAlignment="1">
      <alignment horizontal="left" vertical="center" wrapText="1"/>
    </xf>
    <xf numFmtId="3" fontId="25" fillId="0" borderId="50" xfId="181" applyNumberFormat="1" applyFont="1" applyFill="1" applyBorder="1" applyAlignment="1">
      <alignment horizontal="right" shrinkToFit="1"/>
    </xf>
    <xf numFmtId="165" fontId="23" fillId="7" borderId="0" xfId="0" applyNumberFormat="1" applyFont="1" applyFill="1" applyBorder="1" applyAlignment="1">
      <alignment horizontal="left"/>
    </xf>
    <xf numFmtId="3" fontId="17" fillId="7" borderId="50" xfId="0" applyNumberFormat="1" applyFont="1" applyFill="1" applyBorder="1" applyAlignment="1">
      <alignment horizontal="center" vertical="center"/>
    </xf>
    <xf numFmtId="0" fontId="20" fillId="7" borderId="0" xfId="108" applyNumberFormat="1" applyFont="1" applyFill="1" applyProtection="1"/>
    <xf numFmtId="0" fontId="20" fillId="7" borderId="0" xfId="0" applyFont="1" applyFill="1" applyProtection="1">
      <protection locked="0"/>
    </xf>
    <xf numFmtId="0" fontId="28" fillId="7" borderId="0" xfId="0" applyFont="1" applyFill="1" applyProtection="1">
      <protection locked="0"/>
    </xf>
    <xf numFmtId="0" fontId="28" fillId="7" borderId="0" xfId="0" applyFont="1" applyFill="1" applyAlignment="1">
      <alignment vertical="top"/>
    </xf>
    <xf numFmtId="4" fontId="20" fillId="7" borderId="0" xfId="0" applyNumberFormat="1" applyFont="1" applyFill="1" applyAlignment="1"/>
    <xf numFmtId="10" fontId="20" fillId="7" borderId="0" xfId="0" applyNumberFormat="1" applyFont="1" applyFill="1" applyAlignment="1">
      <alignment horizontal="center" wrapText="1"/>
    </xf>
    <xf numFmtId="0" fontId="32" fillId="7" borderId="0" xfId="0" applyFont="1" applyFill="1" applyProtection="1">
      <protection locked="0"/>
    </xf>
    <xf numFmtId="49" fontId="20" fillId="7" borderId="0" xfId="131" applyNumberFormat="1" applyFont="1" applyFill="1" applyProtection="1"/>
    <xf numFmtId="165" fontId="19" fillId="7" borderId="0" xfId="0" applyNumberFormat="1" applyFont="1" applyFill="1"/>
    <xf numFmtId="165" fontId="49" fillId="7" borderId="50" xfId="0" applyNumberFormat="1" applyFont="1" applyFill="1" applyBorder="1" applyAlignment="1">
      <alignment horizontal="center" vertical="center" wrapText="1"/>
    </xf>
    <xf numFmtId="3" fontId="49" fillId="7" borderId="50" xfId="0" applyNumberFormat="1" applyFont="1" applyFill="1" applyBorder="1" applyAlignment="1">
      <alignment horizontal="center" vertical="center"/>
    </xf>
    <xf numFmtId="165" fontId="16" fillId="7" borderId="50" xfId="182" applyNumberFormat="1" applyFont="1" applyFill="1" applyBorder="1" applyAlignment="1"/>
    <xf numFmtId="165" fontId="0" fillId="7" borderId="0" xfId="0" applyNumberFormat="1" applyFill="1" applyBorder="1" applyAlignment="1">
      <alignment vertical="top"/>
    </xf>
    <xf numFmtId="165" fontId="0" fillId="7" borderId="0" xfId="0" applyNumberFormat="1" applyFill="1" applyAlignment="1">
      <alignment vertical="top"/>
    </xf>
    <xf numFmtId="165" fontId="26" fillId="7" borderId="0" xfId="0" applyNumberFormat="1" applyFont="1" applyFill="1" applyBorder="1" applyAlignment="1">
      <alignment horizontal="right" vertical="center" wrapText="1"/>
    </xf>
    <xf numFmtId="49" fontId="20" fillId="7" borderId="0" xfId="174" applyNumberFormat="1" applyFont="1" applyFill="1" applyProtection="1">
      <alignment horizontal="center"/>
    </xf>
    <xf numFmtId="10" fontId="29" fillId="7" borderId="0" xfId="0" applyNumberFormat="1" applyFont="1" applyFill="1" applyAlignment="1">
      <alignment horizontal="center" wrapText="1"/>
    </xf>
    <xf numFmtId="165" fontId="0" fillId="7" borderId="0" xfId="0" applyNumberFormat="1" applyFill="1" applyBorder="1" applyAlignment="1"/>
    <xf numFmtId="165" fontId="26" fillId="7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 applyProtection="1">
      <alignment horizontal="left" vertical="center" wrapText="1"/>
    </xf>
    <xf numFmtId="49" fontId="52" fillId="0" borderId="0" xfId="0" applyNumberFormat="1" applyFont="1" applyFill="1" applyBorder="1" applyAlignment="1" applyProtection="1">
      <alignment horizontal="left"/>
    </xf>
    <xf numFmtId="0" fontId="27" fillId="7" borderId="0" xfId="162" applyNumberFormat="1" applyFont="1" applyFill="1" applyAlignment="1" applyProtection="1">
      <alignment wrapText="1"/>
    </xf>
    <xf numFmtId="0" fontId="30" fillId="7" borderId="0" xfId="0" applyFont="1" applyFill="1" applyAlignment="1">
      <alignment wrapText="1"/>
    </xf>
    <xf numFmtId="0" fontId="31" fillId="7" borderId="0" xfId="0" applyFont="1" applyFill="1" applyAlignment="1">
      <alignment vertical="top"/>
    </xf>
    <xf numFmtId="10" fontId="29" fillId="0" borderId="50" xfId="0" applyNumberFormat="1" applyFont="1" applyFill="1" applyBorder="1" applyAlignment="1">
      <alignment horizontal="center" vertical="center" wrapText="1"/>
    </xf>
    <xf numFmtId="0" fontId="29" fillId="7" borderId="50" xfId="0" applyFont="1" applyFill="1" applyBorder="1" applyAlignment="1">
      <alignment horizontal="center" vertical="center" wrapText="1"/>
    </xf>
    <xf numFmtId="49" fontId="27" fillId="0" borderId="50" xfId="111" applyNumberFormat="1" applyFont="1" applyFill="1" applyBorder="1" applyAlignment="1" applyProtection="1">
      <alignment horizontal="center" vertical="center" wrapText="1"/>
    </xf>
    <xf numFmtId="49" fontId="20" fillId="0" borderId="50" xfId="111" applyNumberFormat="1" applyFont="1" applyFill="1" applyBorder="1" applyProtection="1">
      <alignment horizontal="center" vertical="center" wrapText="1"/>
    </xf>
    <xf numFmtId="49" fontId="20" fillId="0" borderId="50" xfId="136" applyNumberFormat="1" applyFont="1" applyFill="1" applyBorder="1" applyProtection="1">
      <alignment horizontal="center" vertical="center" wrapText="1"/>
    </xf>
    <xf numFmtId="49" fontId="20" fillId="7" borderId="50" xfId="136" applyNumberFormat="1" applyFont="1" applyFill="1" applyBorder="1" applyProtection="1">
      <alignment horizontal="center" vertical="center" wrapText="1"/>
    </xf>
    <xf numFmtId="165" fontId="37" fillId="7" borderId="55" xfId="0" applyNumberFormat="1" applyFont="1" applyFill="1" applyBorder="1" applyAlignment="1"/>
    <xf numFmtId="165" fontId="0" fillId="7" borderId="0" xfId="0" applyNumberFormat="1" applyFill="1"/>
    <xf numFmtId="165" fontId="16" fillId="7" borderId="0" xfId="0" applyNumberFormat="1" applyFont="1" applyFill="1" applyBorder="1"/>
    <xf numFmtId="165" fontId="22" fillId="7" borderId="0" xfId="0" applyNumberFormat="1" applyFont="1" applyFill="1" applyBorder="1" applyAlignment="1"/>
    <xf numFmtId="165" fontId="55" fillId="7" borderId="0" xfId="0" applyNumberFormat="1" applyFont="1" applyFill="1" applyBorder="1" applyAlignment="1">
      <alignment horizontal="left"/>
    </xf>
    <xf numFmtId="165" fontId="24" fillId="7" borderId="0" xfId="181" applyNumberFormat="1" applyFont="1" applyFill="1" applyBorder="1" applyAlignment="1">
      <alignment horizontal="center" vertical="center" wrapText="1"/>
    </xf>
    <xf numFmtId="165" fontId="16" fillId="7" borderId="0" xfId="181" applyNumberFormat="1" applyFont="1" applyFill="1" applyBorder="1" applyAlignment="1">
      <alignment horizontal="center" vertical="center" wrapText="1"/>
    </xf>
    <xf numFmtId="165" fontId="21" fillId="7" borderId="0" xfId="0" applyNumberFormat="1" applyFont="1" applyFill="1" applyBorder="1" applyAlignment="1">
      <alignment horizontal="center" vertical="center"/>
    </xf>
    <xf numFmtId="165" fontId="25" fillId="7" borderId="0" xfId="181" applyNumberFormat="1" applyFont="1" applyFill="1" applyBorder="1" applyAlignment="1">
      <alignment horizontal="right" shrinkToFit="1"/>
    </xf>
    <xf numFmtId="165" fontId="37" fillId="7" borderId="0" xfId="0" applyNumberFormat="1" applyFont="1" applyFill="1" applyAlignment="1">
      <alignment vertical="top"/>
    </xf>
    <xf numFmtId="165" fontId="54" fillId="7" borderId="0" xfId="0" applyNumberFormat="1" applyFont="1" applyFill="1" applyAlignment="1">
      <alignment vertical="top"/>
    </xf>
    <xf numFmtId="0" fontId="29" fillId="7" borderId="0" xfId="0" applyFont="1" applyFill="1" applyAlignment="1">
      <alignment horizontal="center" wrapText="1"/>
    </xf>
    <xf numFmtId="165" fontId="33" fillId="0" borderId="50" xfId="0" applyNumberFormat="1" applyFont="1" applyFill="1" applyBorder="1" applyAlignment="1">
      <alignment vertical="center" wrapText="1"/>
    </xf>
    <xf numFmtId="165" fontId="34" fillId="0" borderId="50" xfId="0" applyNumberFormat="1" applyFont="1" applyFill="1" applyBorder="1" applyAlignment="1">
      <alignment horizontal="center" vertical="center" shrinkToFit="1"/>
    </xf>
    <xf numFmtId="165" fontId="29" fillId="0" borderId="12" xfId="179" applyNumberFormat="1" applyFont="1" applyFill="1" applyAlignment="1" applyProtection="1">
      <alignment horizontal="right" vertical="center"/>
    </xf>
    <xf numFmtId="165" fontId="29" fillId="7" borderId="50" xfId="0" applyNumberFormat="1" applyFont="1" applyFill="1" applyBorder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165" fontId="30" fillId="0" borderId="50" xfId="164" applyNumberFormat="1" applyFont="1" applyFill="1" applyBorder="1" applyAlignment="1" applyProtection="1">
      <alignment vertical="center" wrapText="1"/>
    </xf>
    <xf numFmtId="165" fontId="29" fillId="0" borderId="50" xfId="175" applyNumberFormat="1" applyFont="1" applyFill="1" applyBorder="1" applyAlignment="1" applyProtection="1">
      <alignment horizontal="center" vertical="center" wrapText="1"/>
    </xf>
    <xf numFmtId="165" fontId="29" fillId="0" borderId="50" xfId="179" applyNumberFormat="1" applyFont="1" applyFill="1" applyBorder="1" applyAlignment="1" applyProtection="1">
      <alignment horizontal="right" vertical="center"/>
    </xf>
    <xf numFmtId="165" fontId="27" fillId="0" borderId="50" xfId="114" applyNumberFormat="1" applyFont="1" applyFill="1" applyBorder="1" applyAlignment="1" applyProtection="1">
      <alignment vertical="center" wrapText="1"/>
    </xf>
    <xf numFmtId="165" fontId="20" fillId="0" borderId="50" xfId="134" applyNumberFormat="1" applyFont="1" applyFill="1" applyBorder="1" applyAlignment="1" applyProtection="1">
      <alignment horizontal="center" vertical="center"/>
    </xf>
    <xf numFmtId="165" fontId="20" fillId="7" borderId="50" xfId="134" applyNumberFormat="1" applyFont="1" applyFill="1" applyBorder="1" applyAlignment="1" applyProtection="1">
      <alignment horizontal="center" vertical="center"/>
    </xf>
    <xf numFmtId="165" fontId="30" fillId="0" borderId="50" xfId="167" applyNumberFormat="1" applyFont="1" applyFill="1" applyBorder="1" applyAlignment="1" applyProtection="1">
      <alignment vertical="center" wrapText="1"/>
    </xf>
    <xf numFmtId="165" fontId="29" fillId="0" borderId="50" xfId="177" applyNumberFormat="1" applyFont="1" applyFill="1" applyBorder="1" applyAlignment="1" applyProtection="1">
      <alignment horizontal="center" vertical="center"/>
    </xf>
    <xf numFmtId="165" fontId="20" fillId="0" borderId="50" xfId="177" applyNumberFormat="1" applyFont="1" applyFill="1" applyBorder="1" applyAlignment="1" applyProtection="1">
      <alignment horizontal="center" vertical="center"/>
    </xf>
    <xf numFmtId="165" fontId="20" fillId="0" borderId="50" xfId="179" applyNumberFormat="1" applyFont="1" applyFill="1" applyBorder="1" applyAlignment="1" applyProtection="1">
      <alignment horizontal="right" vertical="center"/>
    </xf>
    <xf numFmtId="165" fontId="20" fillId="7" borderId="50" xfId="179" applyNumberFormat="1" applyFont="1" applyFill="1" applyBorder="1" applyAlignment="1" applyProtection="1">
      <alignment horizontal="right" vertical="center"/>
    </xf>
    <xf numFmtId="165" fontId="27" fillId="0" borderId="50" xfId="167" applyNumberFormat="1" applyFont="1" applyFill="1" applyBorder="1" applyAlignment="1" applyProtection="1">
      <alignment vertical="center" wrapText="1"/>
    </xf>
    <xf numFmtId="165" fontId="48" fillId="0" borderId="5" xfId="256" applyNumberFormat="1" applyFont="1" applyFill="1" applyAlignment="1" applyProtection="1">
      <alignment vertical="center" wrapText="1"/>
    </xf>
    <xf numFmtId="165" fontId="30" fillId="0" borderId="50" xfId="166" applyNumberFormat="1" applyFont="1" applyFill="1" applyBorder="1" applyAlignment="1" applyProtection="1">
      <alignment vertical="center" wrapText="1"/>
    </xf>
    <xf numFmtId="165" fontId="29" fillId="0" borderId="50" xfId="176" applyNumberFormat="1" applyFont="1" applyFill="1" applyBorder="1" applyAlignment="1" applyProtection="1">
      <alignment horizontal="center" vertical="center" wrapText="1"/>
    </xf>
    <xf numFmtId="165" fontId="29" fillId="7" borderId="50" xfId="180" applyNumberFormat="1" applyFont="1" applyFill="1" applyBorder="1" applyAlignment="1" applyProtection="1">
      <alignment horizontal="right" vertical="center"/>
    </xf>
    <xf numFmtId="165" fontId="27" fillId="0" borderId="0" xfId="106" applyNumberFormat="1" applyFont="1" applyFill="1" applyAlignment="1" applyProtection="1">
      <alignment vertical="center"/>
    </xf>
    <xf numFmtId="165" fontId="20" fillId="0" borderId="0" xfId="128" applyNumberFormat="1" applyFont="1" applyFill="1" applyBorder="1" applyAlignment="1" applyProtection="1">
      <alignment vertical="center"/>
    </xf>
    <xf numFmtId="165" fontId="20" fillId="0" borderId="0" xfId="139" applyNumberFormat="1" applyFont="1" applyFill="1" applyBorder="1" applyAlignment="1" applyProtection="1">
      <alignment vertical="center"/>
    </xf>
    <xf numFmtId="165" fontId="29" fillId="7" borderId="57" xfId="0" applyNumberFormat="1" applyFont="1" applyFill="1" applyBorder="1" applyAlignment="1" applyProtection="1">
      <alignment vertical="center"/>
      <protection locked="0"/>
    </xf>
    <xf numFmtId="165" fontId="20" fillId="7" borderId="0" xfId="139" applyNumberFormat="1" applyFont="1" applyFill="1" applyBorder="1" applyAlignment="1" applyProtection="1">
      <alignment vertical="center"/>
    </xf>
    <xf numFmtId="165" fontId="31" fillId="0" borderId="0" xfId="0" applyNumberFormat="1" applyFont="1" applyFill="1" applyBorder="1" applyAlignment="1" applyProtection="1">
      <alignment vertical="center"/>
      <protection locked="0"/>
    </xf>
    <xf numFmtId="165" fontId="28" fillId="0" borderId="0" xfId="0" applyNumberFormat="1" applyFont="1" applyFill="1" applyBorder="1" applyAlignment="1" applyProtection="1">
      <alignment vertical="center"/>
      <protection locked="0"/>
    </xf>
    <xf numFmtId="165" fontId="20" fillId="0" borderId="0" xfId="0" applyNumberFormat="1" applyFont="1" applyFill="1" applyBorder="1" applyAlignment="1" applyProtection="1">
      <alignment vertical="center"/>
      <protection locked="0"/>
    </xf>
    <xf numFmtId="165" fontId="20" fillId="7" borderId="0" xfId="0" applyNumberFormat="1" applyFont="1" applyFill="1" applyBorder="1" applyAlignment="1" applyProtection="1">
      <alignment vertical="center"/>
      <protection locked="0"/>
    </xf>
    <xf numFmtId="165" fontId="20" fillId="0" borderId="0" xfId="131" applyNumberFormat="1" applyFont="1" applyFill="1" applyBorder="1" applyAlignment="1" applyProtection="1">
      <alignment vertical="center"/>
    </xf>
    <xf numFmtId="165" fontId="20" fillId="7" borderId="0" xfId="131" applyNumberFormat="1" applyFont="1" applyFill="1" applyBorder="1" applyAlignment="1" applyProtection="1">
      <alignment vertical="center"/>
    </xf>
    <xf numFmtId="165" fontId="35" fillId="0" borderId="51" xfId="0" applyNumberFormat="1" applyFont="1" applyFill="1" applyBorder="1" applyAlignment="1">
      <alignment vertical="center" wrapText="1"/>
    </xf>
    <xf numFmtId="165" fontId="36" fillId="0" borderId="51" xfId="0" applyNumberFormat="1" applyFont="1" applyFill="1" applyBorder="1" applyAlignment="1">
      <alignment horizontal="center" vertical="center" shrinkToFit="1"/>
    </xf>
    <xf numFmtId="165" fontId="20" fillId="0" borderId="51" xfId="0" applyNumberFormat="1" applyFont="1" applyFill="1" applyBorder="1" applyAlignment="1" applyProtection="1">
      <alignment vertical="center"/>
      <protection locked="0"/>
    </xf>
    <xf numFmtId="165" fontId="29" fillId="7" borderId="51" xfId="0" applyNumberFormat="1" applyFont="1" applyFill="1" applyBorder="1" applyAlignment="1" applyProtection="1">
      <alignment vertical="center"/>
      <protection locked="0"/>
    </xf>
    <xf numFmtId="165" fontId="20" fillId="7" borderId="51" xfId="0" applyNumberFormat="1" applyFont="1" applyFill="1" applyBorder="1" applyAlignment="1" applyProtection="1">
      <alignment vertical="center"/>
      <protection locked="0"/>
    </xf>
    <xf numFmtId="165" fontId="35" fillId="0" borderId="50" xfId="0" applyNumberFormat="1" applyFont="1" applyFill="1" applyBorder="1" applyAlignment="1">
      <alignment vertical="center" wrapText="1"/>
    </xf>
    <xf numFmtId="165" fontId="36" fillId="0" borderId="50" xfId="0" applyNumberFormat="1" applyFont="1" applyFill="1" applyBorder="1" applyAlignment="1">
      <alignment horizontal="center" vertical="center" shrinkToFit="1"/>
    </xf>
    <xf numFmtId="165" fontId="20" fillId="0" borderId="50" xfId="0" applyNumberFormat="1" applyFont="1" applyFill="1" applyBorder="1" applyAlignment="1" applyProtection="1">
      <alignment vertical="center"/>
      <protection locked="0"/>
    </xf>
    <xf numFmtId="165" fontId="20" fillId="0" borderId="12" xfId="179" applyNumberFormat="1" applyFont="1" applyFill="1" applyAlignment="1" applyProtection="1">
      <alignment horizontal="right" vertical="center"/>
    </xf>
    <xf numFmtId="165" fontId="20" fillId="7" borderId="50" xfId="0" applyNumberFormat="1" applyFont="1" applyFill="1" applyBorder="1" applyAlignment="1" applyProtection="1">
      <alignment vertical="center"/>
      <protection locked="0"/>
    </xf>
    <xf numFmtId="165" fontId="27" fillId="0" borderId="50" xfId="0" applyNumberFormat="1" applyFont="1" applyFill="1" applyBorder="1" applyAlignment="1">
      <alignment vertical="center" wrapText="1"/>
    </xf>
    <xf numFmtId="165" fontId="29" fillId="7" borderId="12" xfId="179" applyNumberFormat="1" applyFont="1" applyFill="1" applyAlignment="1" applyProtection="1">
      <alignment horizontal="right" vertical="center"/>
    </xf>
    <xf numFmtId="0" fontId="31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7" borderId="0" xfId="0" applyFont="1" applyFill="1" applyAlignment="1" applyProtection="1">
      <alignment vertical="center"/>
      <protection locked="0"/>
    </xf>
    <xf numFmtId="0" fontId="20" fillId="7" borderId="50" xfId="0" applyFont="1" applyFill="1" applyBorder="1" applyAlignment="1" applyProtection="1">
      <alignment horizontal="center"/>
      <protection locked="0"/>
    </xf>
    <xf numFmtId="0" fontId="20" fillId="7" borderId="0" xfId="0" applyFont="1" applyFill="1"/>
    <xf numFmtId="10" fontId="20" fillId="7" borderId="0" xfId="0" applyNumberFormat="1" applyFont="1" applyFill="1" applyAlignment="1">
      <alignment horizontal="center"/>
    </xf>
    <xf numFmtId="0" fontId="20" fillId="7" borderId="0" xfId="0" applyFont="1" applyFill="1" applyAlignment="1"/>
    <xf numFmtId="10" fontId="29" fillId="7" borderId="50" xfId="0" applyNumberFormat="1" applyFont="1" applyFill="1" applyBorder="1" applyAlignment="1">
      <alignment horizontal="center" vertical="center" wrapText="1"/>
    </xf>
    <xf numFmtId="0" fontId="20" fillId="7" borderId="50" xfId="159" applyNumberFormat="1" applyFont="1" applyFill="1" applyBorder="1" applyAlignment="1" applyProtection="1">
      <alignment horizontal="center"/>
    </xf>
    <xf numFmtId="165" fontId="29" fillId="7" borderId="50" xfId="179" applyNumberFormat="1" applyFont="1" applyFill="1" applyBorder="1" applyAlignment="1" applyProtection="1">
      <alignment horizontal="right" vertical="center"/>
    </xf>
    <xf numFmtId="165" fontId="29" fillId="7" borderId="50" xfId="160" applyNumberFormat="1" applyFont="1" applyFill="1" applyBorder="1" applyAlignment="1" applyProtection="1">
      <alignment vertical="center"/>
    </xf>
    <xf numFmtId="165" fontId="20" fillId="7" borderId="50" xfId="160" applyNumberFormat="1" applyFont="1" applyFill="1" applyBorder="1" applyAlignment="1" applyProtection="1">
      <alignment vertical="center"/>
    </xf>
    <xf numFmtId="165" fontId="29" fillId="7" borderId="69" xfId="179" applyNumberFormat="1" applyFont="1" applyFill="1" applyBorder="1" applyAlignment="1" applyProtection="1">
      <alignment horizontal="right" vertical="center"/>
    </xf>
    <xf numFmtId="165" fontId="20" fillId="7" borderId="57" xfId="160" applyNumberFormat="1" applyFont="1" applyFill="1" applyBorder="1" applyAlignment="1" applyProtection="1">
      <alignment vertical="center"/>
    </xf>
    <xf numFmtId="165" fontId="20" fillId="7" borderId="0" xfId="0" applyNumberFormat="1" applyFont="1" applyFill="1" applyAlignment="1" applyProtection="1">
      <alignment vertical="center"/>
      <protection locked="0"/>
    </xf>
    <xf numFmtId="165" fontId="20" fillId="7" borderId="51" xfId="160" applyNumberFormat="1" applyFont="1" applyFill="1" applyBorder="1" applyAlignment="1" applyProtection="1">
      <alignment vertical="center"/>
    </xf>
    <xf numFmtId="165" fontId="20" fillId="7" borderId="12" xfId="179" applyNumberFormat="1" applyFont="1" applyFill="1" applyAlignment="1" applyProtection="1">
      <alignment horizontal="right" vertical="center"/>
    </xf>
    <xf numFmtId="4" fontId="20" fillId="7" borderId="0" xfId="0" applyNumberFormat="1" applyFont="1" applyFill="1" applyAlignment="1" applyProtection="1">
      <alignment vertical="center"/>
      <protection locked="0"/>
    </xf>
    <xf numFmtId="4" fontId="20" fillId="7" borderId="0" xfId="0" applyNumberFormat="1" applyFont="1" applyFill="1" applyProtection="1">
      <protection locked="0"/>
    </xf>
    <xf numFmtId="165" fontId="17" fillId="7" borderId="50" xfId="0" applyNumberFormat="1" applyFont="1" applyFill="1" applyBorder="1" applyAlignment="1">
      <alignment horizontal="center" vertical="center" wrapText="1"/>
    </xf>
    <xf numFmtId="165" fontId="16" fillId="7" borderId="50" xfId="181" applyNumberFormat="1" applyFont="1" applyFill="1" applyBorder="1" applyAlignment="1">
      <alignment horizontal="right" shrinkToFit="1"/>
    </xf>
    <xf numFmtId="165" fontId="37" fillId="7" borderId="50" xfId="0" applyNumberFormat="1" applyFont="1" applyFill="1" applyBorder="1" applyAlignment="1"/>
    <xf numFmtId="165" fontId="57" fillId="7" borderId="50" xfId="181" applyNumberFormat="1" applyFont="1" applyFill="1" applyBorder="1" applyAlignment="1">
      <alignment horizontal="right" shrinkToFit="1"/>
    </xf>
    <xf numFmtId="165" fontId="17" fillId="0" borderId="0" xfId="0" applyNumberFormat="1" applyFont="1" applyFill="1" applyBorder="1" applyAlignment="1">
      <alignment horizontal="justify" vertical="justify" wrapText="1"/>
    </xf>
    <xf numFmtId="3" fontId="14" fillId="0" borderId="0" xfId="0" applyNumberFormat="1" applyFont="1" applyFill="1" applyBorder="1" applyAlignment="1">
      <alignment horizontal="center" vertical="center"/>
    </xf>
    <xf numFmtId="165" fontId="16" fillId="7" borderId="0" xfId="0" applyNumberFormat="1" applyFont="1" applyFill="1" applyBorder="1" applyAlignment="1"/>
    <xf numFmtId="165" fontId="16" fillId="7" borderId="0" xfId="182" applyNumberFormat="1" applyFont="1" applyFill="1" applyBorder="1" applyAlignment="1"/>
    <xf numFmtId="165" fontId="37" fillId="7" borderId="0" xfId="0" applyNumberFormat="1" applyFont="1" applyFill="1" applyBorder="1" applyAlignment="1">
      <alignment wrapText="1"/>
    </xf>
    <xf numFmtId="165" fontId="37" fillId="7" borderId="0" xfId="0" applyNumberFormat="1" applyFont="1" applyFill="1" applyBorder="1" applyAlignment="1"/>
    <xf numFmtId="165" fontId="57" fillId="7" borderId="50" xfId="0" applyNumberFormat="1" applyFont="1" applyFill="1" applyBorder="1" applyAlignment="1"/>
    <xf numFmtId="165" fontId="57" fillId="7" borderId="50" xfId="182" applyNumberFormat="1" applyFont="1" applyFill="1" applyBorder="1" applyAlignment="1"/>
    <xf numFmtId="165" fontId="0" fillId="0" borderId="0" xfId="0" applyNumberFormat="1" applyFont="1" applyFill="1" applyAlignment="1">
      <alignment vertical="top"/>
    </xf>
    <xf numFmtId="165" fontId="27" fillId="7" borderId="50" xfId="167" applyNumberFormat="1" applyFont="1" applyFill="1" applyBorder="1" applyAlignment="1" applyProtection="1">
      <alignment vertical="center" wrapText="1"/>
    </xf>
    <xf numFmtId="165" fontId="20" fillId="7" borderId="50" xfId="177" applyNumberFormat="1" applyFont="1" applyFill="1" applyBorder="1" applyAlignment="1" applyProtection="1">
      <alignment horizontal="center" vertical="center"/>
    </xf>
    <xf numFmtId="0" fontId="29" fillId="7" borderId="0" xfId="0" applyFont="1" applyFill="1" applyAlignment="1">
      <alignment horizontal="center" wrapText="1"/>
    </xf>
    <xf numFmtId="0" fontId="20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 wrapText="1"/>
    </xf>
    <xf numFmtId="0" fontId="56" fillId="7" borderId="0" xfId="0" applyFont="1" applyFill="1" applyAlignment="1">
      <alignment horizontal="center" wrapText="1"/>
    </xf>
    <xf numFmtId="4" fontId="53" fillId="7" borderId="0" xfId="0" applyNumberFormat="1" applyFont="1" applyFill="1" applyAlignment="1"/>
    <xf numFmtId="49" fontId="29" fillId="7" borderId="50" xfId="111" applyNumberFormat="1" applyFont="1" applyFill="1" applyBorder="1" applyProtection="1">
      <alignment horizontal="center" vertical="center" wrapText="1"/>
    </xf>
    <xf numFmtId="0" fontId="53" fillId="7" borderId="0" xfId="0" applyFont="1" applyFill="1" applyAlignment="1" applyProtection="1">
      <alignment vertical="center"/>
      <protection locked="0"/>
    </xf>
    <xf numFmtId="165" fontId="53" fillId="7" borderId="0" xfId="0" applyNumberFormat="1" applyFont="1" applyFill="1" applyProtection="1">
      <protection locked="0"/>
    </xf>
    <xf numFmtId="0" fontId="53" fillId="7" borderId="0" xfId="0" applyFont="1" applyFill="1" applyProtection="1">
      <protection locked="0"/>
    </xf>
    <xf numFmtId="0" fontId="29" fillId="0" borderId="0" xfId="0" applyFont="1" applyFill="1" applyAlignment="1">
      <alignment horizontal="center" wrapText="1"/>
    </xf>
    <xf numFmtId="4" fontId="20" fillId="0" borderId="0" xfId="0" applyNumberFormat="1" applyFont="1" applyFill="1" applyAlignment="1"/>
    <xf numFmtId="0" fontId="29" fillId="0" borderId="50" xfId="0" applyFont="1" applyFill="1" applyBorder="1" applyAlignment="1">
      <alignment horizontal="center" vertical="center" wrapText="1"/>
    </xf>
    <xf numFmtId="165" fontId="53" fillId="0" borderId="0" xfId="139" applyNumberFormat="1" applyFont="1" applyFill="1" applyBorder="1" applyAlignment="1" applyProtection="1">
      <alignment vertical="center"/>
    </xf>
    <xf numFmtId="165" fontId="56" fillId="0" borderId="69" xfId="179" applyNumberFormat="1" applyFont="1" applyFill="1" applyBorder="1" applyAlignment="1" applyProtection="1">
      <alignment horizontal="right" vertical="center"/>
    </xf>
    <xf numFmtId="165" fontId="53" fillId="0" borderId="0" xfId="0" applyNumberFormat="1" applyFont="1" applyFill="1" applyBorder="1" applyAlignment="1" applyProtection="1">
      <alignment vertical="center"/>
      <protection locked="0"/>
    </xf>
    <xf numFmtId="165" fontId="53" fillId="0" borderId="0" xfId="131" applyNumberFormat="1" applyFont="1" applyFill="1" applyBorder="1" applyAlignment="1" applyProtection="1">
      <alignment vertical="center"/>
    </xf>
    <xf numFmtId="4" fontId="20" fillId="0" borderId="0" xfId="0" applyNumberFormat="1" applyFont="1" applyFill="1" applyAlignment="1" applyProtection="1">
      <alignment vertical="center"/>
      <protection locked="0"/>
    </xf>
    <xf numFmtId="4" fontId="20" fillId="0" borderId="0" xfId="0" applyNumberFormat="1" applyFont="1" applyFill="1" applyProtection="1">
      <protection locked="0"/>
    </xf>
    <xf numFmtId="165" fontId="17" fillId="0" borderId="50" xfId="0" applyNumberFormat="1" applyFont="1" applyFill="1" applyBorder="1" applyAlignment="1">
      <alignment horizontal="center" vertical="center" wrapText="1"/>
    </xf>
    <xf numFmtId="165" fontId="59" fillId="0" borderId="50" xfId="0" applyNumberFormat="1" applyFont="1" applyFill="1" applyBorder="1" applyAlignment="1"/>
    <xf numFmtId="165" fontId="56" fillId="0" borderId="50" xfId="179" applyNumberFormat="1" applyFont="1" applyFill="1" applyBorder="1" applyAlignment="1" applyProtection="1">
      <alignment horizontal="right" vertical="center"/>
    </xf>
    <xf numFmtId="165" fontId="53" fillId="0" borderId="50" xfId="179" applyNumberFormat="1" applyFont="1" applyFill="1" applyBorder="1" applyAlignment="1" applyProtection="1">
      <alignment horizontal="right" vertical="center"/>
    </xf>
    <xf numFmtId="165" fontId="29" fillId="0" borderId="50" xfId="0" applyNumberFormat="1" applyFont="1" applyFill="1" applyBorder="1" applyAlignment="1" applyProtection="1">
      <alignment vertical="center"/>
      <protection locked="0"/>
    </xf>
    <xf numFmtId="165" fontId="37" fillId="0" borderId="50" xfId="0" applyNumberFormat="1" applyFont="1" applyFill="1" applyBorder="1" applyAlignment="1"/>
    <xf numFmtId="165" fontId="53" fillId="7" borderId="50" xfId="134" applyNumberFormat="1" applyFont="1" applyFill="1" applyBorder="1" applyAlignment="1" applyProtection="1">
      <alignment horizontal="center" vertical="center"/>
    </xf>
    <xf numFmtId="165" fontId="53" fillId="7" borderId="50" xfId="179" applyNumberFormat="1" applyFont="1" applyFill="1" applyBorder="1" applyAlignment="1" applyProtection="1">
      <alignment horizontal="right" vertical="center"/>
    </xf>
    <xf numFmtId="165" fontId="53" fillId="7" borderId="0" xfId="139" applyNumberFormat="1" applyFont="1" applyFill="1" applyBorder="1" applyAlignment="1" applyProtection="1">
      <alignment vertical="center"/>
    </xf>
    <xf numFmtId="165" fontId="53" fillId="7" borderId="0" xfId="0" applyNumberFormat="1" applyFont="1" applyFill="1" applyBorder="1" applyAlignment="1" applyProtection="1">
      <alignment vertical="center"/>
      <protection locked="0"/>
    </xf>
    <xf numFmtId="165" fontId="53" fillId="7" borderId="0" xfId="131" applyNumberFormat="1" applyFont="1" applyFill="1" applyBorder="1" applyAlignment="1" applyProtection="1">
      <alignment vertical="center"/>
    </xf>
    <xf numFmtId="165" fontId="53" fillId="7" borderId="51" xfId="0" applyNumberFormat="1" applyFont="1" applyFill="1" applyBorder="1" applyAlignment="1" applyProtection="1">
      <alignment vertical="center"/>
      <protection locked="0"/>
    </xf>
    <xf numFmtId="165" fontId="53" fillId="7" borderId="50" xfId="0" applyNumberFormat="1" applyFont="1" applyFill="1" applyBorder="1" applyAlignment="1" applyProtection="1">
      <alignment vertical="center"/>
      <protection locked="0"/>
    </xf>
    <xf numFmtId="165" fontId="20" fillId="7" borderId="50" xfId="0" applyNumberFormat="1" applyFont="1" applyFill="1" applyBorder="1" applyAlignment="1" applyProtection="1">
      <alignment vertical="center" wrapText="1"/>
      <protection locked="0"/>
    </xf>
    <xf numFmtId="165" fontId="37" fillId="7" borderId="50" xfId="0" applyNumberFormat="1" applyFont="1" applyFill="1" applyBorder="1" applyAlignment="1">
      <alignment wrapText="1"/>
    </xf>
    <xf numFmtId="0" fontId="61" fillId="0" borderId="0" xfId="0" applyFont="1" applyAlignment="1">
      <alignment horizontal="left" vertical="center" wrapText="1" readingOrder="1"/>
    </xf>
    <xf numFmtId="0" fontId="61" fillId="0" borderId="0" xfId="0" applyFont="1"/>
    <xf numFmtId="168" fontId="32" fillId="8" borderId="56" xfId="181" applyNumberFormat="1" applyFont="1" applyFill="1" applyBorder="1" applyAlignment="1">
      <alignment horizontal="center"/>
    </xf>
    <xf numFmtId="169" fontId="32" fillId="8" borderId="70" xfId="181" applyNumberFormat="1" applyFont="1" applyFill="1" applyBorder="1" applyAlignment="1">
      <alignment horizontal="center"/>
    </xf>
    <xf numFmtId="0" fontId="32" fillId="8" borderId="56" xfId="0" applyFont="1" applyFill="1" applyBorder="1" applyAlignment="1">
      <alignment horizontal="center"/>
    </xf>
    <xf numFmtId="169" fontId="32" fillId="8" borderId="56" xfId="181" applyNumberFormat="1" applyFont="1" applyFill="1" applyBorder="1" applyAlignment="1">
      <alignment horizontal="center"/>
    </xf>
    <xf numFmtId="169" fontId="32" fillId="8" borderId="71" xfId="181" applyNumberFormat="1" applyFont="1" applyFill="1" applyBorder="1" applyAlignment="1">
      <alignment horizontal="center"/>
    </xf>
    <xf numFmtId="0" fontId="32" fillId="8" borderId="57" xfId="0" applyFont="1" applyFill="1" applyBorder="1" applyAlignment="1">
      <alignment horizontal="center"/>
    </xf>
    <xf numFmtId="169" fontId="32" fillId="8" borderId="57" xfId="181" applyNumberFormat="1" applyFont="1" applyFill="1" applyBorder="1" applyAlignment="1">
      <alignment horizontal="center"/>
    </xf>
    <xf numFmtId="0" fontId="32" fillId="8" borderId="51" xfId="0" applyFont="1" applyFill="1" applyBorder="1" applyAlignment="1">
      <alignment horizontal="center"/>
    </xf>
    <xf numFmtId="169" fontId="32" fillId="8" borderId="51" xfId="181" applyNumberFormat="1" applyFont="1" applyFill="1" applyBorder="1" applyAlignment="1">
      <alignment horizontal="center"/>
    </xf>
    <xf numFmtId="1" fontId="63" fillId="0" borderId="50" xfId="0" applyNumberFormat="1" applyFont="1" applyFill="1" applyBorder="1" applyAlignment="1">
      <alignment horizontal="center" vertical="center" wrapText="1" readingOrder="1"/>
    </xf>
    <xf numFmtId="1" fontId="63" fillId="0" borderId="54" xfId="181" applyNumberFormat="1" applyFont="1" applyFill="1" applyBorder="1" applyAlignment="1">
      <alignment horizontal="center" vertical="center" wrapText="1"/>
    </xf>
    <xf numFmtId="1" fontId="63" fillId="0" borderId="50" xfId="181" applyNumberFormat="1" applyFont="1" applyFill="1" applyBorder="1" applyAlignment="1">
      <alignment horizontal="center" vertical="center" wrapText="1"/>
    </xf>
    <xf numFmtId="1" fontId="63" fillId="0" borderId="50" xfId="181" applyNumberFormat="1" applyFont="1" applyBorder="1" applyAlignment="1">
      <alignment horizontal="center" vertical="center" wrapText="1"/>
    </xf>
    <xf numFmtId="49" fontId="60" fillId="0" borderId="50" xfId="0" applyNumberFormat="1" applyFont="1" applyFill="1" applyBorder="1" applyAlignment="1">
      <alignment horizontal="left" vertical="center" wrapText="1" readingOrder="1"/>
    </xf>
    <xf numFmtId="169" fontId="62" fillId="0" borderId="54" xfId="181" applyNumberFormat="1" applyFont="1" applyFill="1" applyBorder="1" applyAlignment="1">
      <alignment horizontal="center" vertical="center" wrapText="1"/>
    </xf>
    <xf numFmtId="169" fontId="62" fillId="0" borderId="50" xfId="181" applyNumberFormat="1" applyFont="1" applyFill="1" applyBorder="1" applyAlignment="1">
      <alignment horizontal="center" vertical="center" wrapText="1"/>
    </xf>
    <xf numFmtId="49" fontId="64" fillId="9" borderId="50" xfId="0" applyNumberFormat="1" applyFont="1" applyFill="1" applyBorder="1" applyAlignment="1">
      <alignment horizontal="left" vertical="center" wrapText="1"/>
    </xf>
    <xf numFmtId="169" fontId="64" fillId="9" borderId="50" xfId="181" applyNumberFormat="1" applyFont="1" applyFill="1" applyBorder="1" applyAlignment="1">
      <alignment horizontal="center" vertical="center"/>
    </xf>
    <xf numFmtId="170" fontId="64" fillId="9" borderId="50" xfId="181" applyNumberFormat="1" applyFont="1" applyFill="1" applyBorder="1" applyAlignment="1">
      <alignment horizontal="right" vertical="center"/>
    </xf>
    <xf numFmtId="49" fontId="62" fillId="10" borderId="50" xfId="0" applyNumberFormat="1" applyFont="1" applyFill="1" applyBorder="1" applyAlignment="1">
      <alignment horizontal="left" vertical="center" wrapText="1"/>
    </xf>
    <xf numFmtId="169" fontId="62" fillId="10" borderId="50" xfId="181" applyNumberFormat="1" applyFont="1" applyFill="1" applyBorder="1" applyAlignment="1">
      <alignment horizontal="center" vertical="center"/>
    </xf>
    <xf numFmtId="49" fontId="61" fillId="0" borderId="50" xfId="0" applyNumberFormat="1" applyFont="1" applyFill="1" applyBorder="1" applyAlignment="1">
      <alignment horizontal="left" vertical="center" wrapText="1"/>
    </xf>
    <xf numFmtId="169" fontId="61" fillId="0" borderId="50" xfId="181" applyNumberFormat="1" applyFont="1" applyFill="1" applyBorder="1" applyAlignment="1">
      <alignment horizontal="center" vertical="center"/>
    </xf>
    <xf numFmtId="169" fontId="61" fillId="0" borderId="50" xfId="181" applyNumberFormat="1" applyFont="1" applyBorder="1" applyAlignment="1">
      <alignment horizontal="center" vertical="center"/>
    </xf>
    <xf numFmtId="49" fontId="62" fillId="11" borderId="50" xfId="0" applyNumberFormat="1" applyFont="1" applyFill="1" applyBorder="1" applyAlignment="1">
      <alignment horizontal="left" vertical="center" wrapText="1"/>
    </xf>
    <xf numFmtId="169" fontId="62" fillId="11" borderId="50" xfId="181" applyNumberFormat="1" applyFont="1" applyFill="1" applyBorder="1" applyAlignment="1">
      <alignment horizontal="center" vertical="center"/>
    </xf>
    <xf numFmtId="169" fontId="65" fillId="11" borderId="50" xfId="181" applyNumberFormat="1" applyFont="1" applyFill="1" applyBorder="1" applyAlignment="1">
      <alignment horizontal="center" vertical="center"/>
    </xf>
    <xf numFmtId="169" fontId="62" fillId="10" borderId="50" xfId="181" applyNumberFormat="1" applyFont="1" applyFill="1" applyBorder="1" applyAlignment="1">
      <alignment horizontal="right" vertical="center"/>
    </xf>
    <xf numFmtId="170" fontId="62" fillId="10" borderId="50" xfId="181" applyNumberFormat="1" applyFont="1" applyFill="1" applyBorder="1" applyAlignment="1">
      <alignment horizontal="right" vertical="center"/>
    </xf>
    <xf numFmtId="170" fontId="61" fillId="0" borderId="50" xfId="181" applyNumberFormat="1" applyFont="1" applyFill="1" applyBorder="1" applyAlignment="1">
      <alignment horizontal="right" vertical="center"/>
    </xf>
    <xf numFmtId="165" fontId="61" fillId="0" borderId="50" xfId="181" applyNumberFormat="1" applyFont="1" applyFill="1" applyBorder="1" applyAlignment="1">
      <alignment horizontal="right" vertical="center"/>
    </xf>
    <xf numFmtId="165" fontId="61" fillId="0" borderId="50" xfId="181" applyNumberFormat="1" applyFont="1" applyBorder="1" applyAlignment="1">
      <alignment horizontal="right" vertical="center"/>
    </xf>
    <xf numFmtId="169" fontId="61" fillId="0" borderId="50" xfId="181" applyNumberFormat="1" applyFont="1" applyBorder="1" applyAlignment="1">
      <alignment horizontal="right" vertical="center"/>
    </xf>
    <xf numFmtId="170" fontId="61" fillId="0" borderId="50" xfId="181" applyNumberFormat="1" applyFont="1" applyBorder="1" applyAlignment="1">
      <alignment horizontal="right" vertical="center"/>
    </xf>
    <xf numFmtId="169" fontId="61" fillId="0" borderId="50" xfId="181" applyNumberFormat="1" applyFont="1" applyFill="1" applyBorder="1" applyAlignment="1">
      <alignment horizontal="right" vertical="center"/>
    </xf>
    <xf numFmtId="164" fontId="61" fillId="0" borderId="50" xfId="181" applyFont="1" applyFill="1" applyBorder="1" applyAlignment="1">
      <alignment horizontal="center" vertical="center"/>
    </xf>
    <xf numFmtId="164" fontId="62" fillId="11" borderId="50" xfId="181" applyFont="1" applyFill="1" applyBorder="1" applyAlignment="1">
      <alignment horizontal="center" vertical="center"/>
    </xf>
    <xf numFmtId="169" fontId="65" fillId="10" borderId="50" xfId="181" applyNumberFormat="1" applyFont="1" applyFill="1" applyBorder="1" applyAlignment="1">
      <alignment horizontal="right" vertical="center"/>
    </xf>
    <xf numFmtId="167" fontId="65" fillId="10" borderId="50" xfId="181" applyNumberFormat="1" applyFont="1" applyFill="1" applyBorder="1" applyAlignment="1">
      <alignment horizontal="right" vertical="center"/>
    </xf>
    <xf numFmtId="49" fontId="61" fillId="7" borderId="50" xfId="0" applyNumberFormat="1" applyFont="1" applyFill="1" applyBorder="1" applyAlignment="1">
      <alignment horizontal="left" vertical="center" wrapText="1"/>
    </xf>
    <xf numFmtId="169" fontId="62" fillId="0" borderId="50" xfId="181" applyNumberFormat="1" applyFont="1" applyFill="1" applyBorder="1" applyAlignment="1">
      <alignment horizontal="center" vertical="center"/>
    </xf>
    <xf numFmtId="169" fontId="66" fillId="0" borderId="50" xfId="181" applyNumberFormat="1" applyFont="1" applyBorder="1" applyAlignment="1">
      <alignment horizontal="center" vertical="center"/>
    </xf>
    <xf numFmtId="169" fontId="66" fillId="0" borderId="50" xfId="181" applyNumberFormat="1" applyFont="1" applyFill="1" applyBorder="1" applyAlignment="1">
      <alignment horizontal="center" vertical="center"/>
    </xf>
    <xf numFmtId="169" fontId="61" fillId="0" borderId="50" xfId="181" applyNumberFormat="1" applyFont="1" applyBorder="1" applyAlignment="1">
      <alignment horizontal="center" vertical="center" wrapText="1"/>
    </xf>
    <xf numFmtId="165" fontId="62" fillId="10" borderId="50" xfId="181" applyNumberFormat="1" applyFont="1" applyFill="1" applyBorder="1" applyAlignment="1">
      <alignment horizontal="right" vertical="center" wrapText="1"/>
    </xf>
    <xf numFmtId="169" fontId="61" fillId="12" borderId="50" xfId="181" applyNumberFormat="1" applyFont="1" applyFill="1" applyBorder="1" applyAlignment="1">
      <alignment horizontal="center" vertical="center"/>
    </xf>
    <xf numFmtId="49" fontId="61" fillId="0" borderId="50" xfId="0" applyNumberFormat="1" applyFont="1" applyBorder="1" applyAlignment="1">
      <alignment horizontal="left" vertical="center" wrapText="1"/>
    </xf>
    <xf numFmtId="171" fontId="61" fillId="7" borderId="50" xfId="0" applyNumberFormat="1" applyFont="1" applyFill="1" applyBorder="1" applyAlignment="1">
      <alignment horizontal="left" vertical="center" wrapText="1"/>
    </xf>
    <xf numFmtId="169" fontId="61" fillId="7" borderId="50" xfId="181" applyNumberFormat="1" applyFont="1" applyFill="1" applyBorder="1" applyAlignment="1">
      <alignment horizontal="center" vertical="center"/>
    </xf>
    <xf numFmtId="169" fontId="66" fillId="7" borderId="50" xfId="181" applyNumberFormat="1" applyFont="1" applyFill="1" applyBorder="1" applyAlignment="1">
      <alignment horizontal="center" vertical="center"/>
    </xf>
    <xf numFmtId="169" fontId="61" fillId="0" borderId="50" xfId="181" applyNumberFormat="1" applyFont="1" applyFill="1" applyBorder="1" applyAlignment="1">
      <alignment horizontal="center" vertical="center" wrapText="1"/>
    </xf>
    <xf numFmtId="0" fontId="61" fillId="7" borderId="50" xfId="0" applyNumberFormat="1" applyFont="1" applyFill="1" applyBorder="1" applyAlignment="1">
      <alignment horizontal="left" vertical="center" wrapText="1"/>
    </xf>
    <xf numFmtId="169" fontId="67" fillId="7" borderId="50" xfId="181" applyNumberFormat="1" applyFont="1" applyFill="1" applyBorder="1" applyAlignment="1">
      <alignment horizontal="center" vertical="center"/>
    </xf>
    <xf numFmtId="49" fontId="62" fillId="7" borderId="50" xfId="0" applyNumberFormat="1" applyFont="1" applyFill="1" applyBorder="1" applyAlignment="1">
      <alignment horizontal="left" vertical="center" wrapText="1"/>
    </xf>
    <xf numFmtId="169" fontId="62" fillId="7" borderId="50" xfId="181" applyNumberFormat="1" applyFont="1" applyFill="1" applyBorder="1" applyAlignment="1">
      <alignment horizontal="center" vertical="center"/>
    </xf>
    <xf numFmtId="169" fontId="65" fillId="7" borderId="50" xfId="181" applyNumberFormat="1" applyFont="1" applyFill="1" applyBorder="1" applyAlignment="1">
      <alignment horizontal="center" vertical="center"/>
    </xf>
    <xf numFmtId="49" fontId="67" fillId="7" borderId="50" xfId="0" applyNumberFormat="1" applyFont="1" applyFill="1" applyBorder="1" applyAlignment="1">
      <alignment horizontal="left" vertical="center" wrapText="1"/>
    </xf>
    <xf numFmtId="169" fontId="68" fillId="7" borderId="50" xfId="181" applyNumberFormat="1" applyFont="1" applyFill="1" applyBorder="1" applyAlignment="1">
      <alignment horizontal="center" vertical="center"/>
    </xf>
    <xf numFmtId="49" fontId="69" fillId="7" borderId="50" xfId="0" applyNumberFormat="1" applyFont="1" applyFill="1" applyBorder="1" applyAlignment="1">
      <alignment horizontal="left" vertical="center" wrapText="1"/>
    </xf>
    <xf numFmtId="49" fontId="70" fillId="9" borderId="50" xfId="0" applyNumberFormat="1" applyFont="1" applyFill="1" applyBorder="1" applyAlignment="1">
      <alignment horizontal="left" vertical="center" wrapText="1"/>
    </xf>
    <xf numFmtId="169" fontId="71" fillId="9" borderId="50" xfId="181" applyNumberFormat="1" applyFont="1" applyFill="1" applyBorder="1" applyAlignment="1">
      <alignment horizontal="center" vertical="center"/>
    </xf>
    <xf numFmtId="169" fontId="71" fillId="13" borderId="50" xfId="181" applyNumberFormat="1" applyFont="1" applyFill="1" applyBorder="1" applyAlignment="1">
      <alignment horizontal="center" vertical="center"/>
    </xf>
    <xf numFmtId="169" fontId="72" fillId="9" borderId="50" xfId="181" applyNumberFormat="1" applyFont="1" applyFill="1" applyBorder="1" applyAlignment="1">
      <alignment horizontal="center" vertical="center"/>
    </xf>
    <xf numFmtId="170" fontId="71" fillId="9" borderId="50" xfId="181" applyNumberFormat="1" applyFont="1" applyFill="1" applyBorder="1" applyAlignment="1">
      <alignment horizontal="right" vertical="center"/>
    </xf>
    <xf numFmtId="165" fontId="71" fillId="9" borderId="50" xfId="181" applyNumberFormat="1" applyFont="1" applyFill="1" applyBorder="1" applyAlignment="1">
      <alignment horizontal="center" vertical="center"/>
    </xf>
    <xf numFmtId="165" fontId="71" fillId="9" borderId="50" xfId="181" applyNumberFormat="1" applyFont="1" applyFill="1" applyBorder="1" applyAlignment="1">
      <alignment horizontal="center" vertical="center" wrapText="1"/>
    </xf>
    <xf numFmtId="0" fontId="62" fillId="8" borderId="50" xfId="0" applyFont="1" applyFill="1" applyBorder="1" applyAlignment="1">
      <alignment horizontal="left" vertical="center" wrapText="1" readingOrder="1"/>
    </xf>
    <xf numFmtId="169" fontId="62" fillId="8" borderId="50" xfId="181" applyNumberFormat="1" applyFont="1" applyFill="1" applyBorder="1" applyAlignment="1">
      <alignment horizontal="center" vertical="center"/>
    </xf>
    <xf numFmtId="165" fontId="62" fillId="8" borderId="50" xfId="181" applyNumberFormat="1" applyFont="1" applyFill="1" applyBorder="1" applyAlignment="1">
      <alignment horizontal="right" vertical="center"/>
    </xf>
    <xf numFmtId="0" fontId="71" fillId="14" borderId="50" xfId="0" applyFont="1" applyFill="1" applyBorder="1" applyAlignment="1">
      <alignment horizontal="left" vertical="center" wrapText="1" readingOrder="1"/>
    </xf>
    <xf numFmtId="169" fontId="71" fillId="14" borderId="50" xfId="181" applyNumberFormat="1" applyFont="1" applyFill="1" applyBorder="1" applyAlignment="1">
      <alignment horizontal="center" vertical="center"/>
    </xf>
    <xf numFmtId="165" fontId="71" fillId="14" borderId="50" xfId="181" applyNumberFormat="1" applyFont="1" applyFill="1" applyBorder="1" applyAlignment="1">
      <alignment horizontal="right" vertical="center"/>
    </xf>
    <xf numFmtId="0" fontId="62" fillId="15" borderId="50" xfId="0" applyFont="1" applyFill="1" applyBorder="1" applyAlignment="1">
      <alignment horizontal="left" vertical="center" wrapText="1" readingOrder="1"/>
    </xf>
    <xf numFmtId="169" fontId="71" fillId="15" borderId="50" xfId="181" applyNumberFormat="1" applyFont="1" applyFill="1" applyBorder="1" applyAlignment="1">
      <alignment horizontal="center" vertical="center"/>
    </xf>
    <xf numFmtId="165" fontId="71" fillId="15" borderId="50" xfId="181" applyNumberFormat="1" applyFont="1" applyFill="1" applyBorder="1" applyAlignment="1">
      <alignment horizontal="right" vertical="center"/>
    </xf>
    <xf numFmtId="0" fontId="73" fillId="16" borderId="50" xfId="0" applyFont="1" applyFill="1" applyBorder="1" applyAlignment="1">
      <alignment horizontal="left" vertical="center" wrapText="1" readingOrder="1"/>
    </xf>
    <xf numFmtId="169" fontId="60" fillId="16" borderId="50" xfId="181" applyNumberFormat="1" applyFont="1" applyFill="1" applyBorder="1" applyAlignment="1">
      <alignment horizontal="center" vertical="center"/>
    </xf>
    <xf numFmtId="169" fontId="62" fillId="16" borderId="50" xfId="181" applyNumberFormat="1" applyFont="1" applyFill="1" applyBorder="1" applyAlignment="1">
      <alignment horizontal="center" vertical="center"/>
    </xf>
    <xf numFmtId="165" fontId="60" fillId="16" borderId="50" xfId="181" applyNumberFormat="1" applyFont="1" applyFill="1" applyBorder="1" applyAlignment="1">
      <alignment horizontal="right" vertical="center"/>
    </xf>
    <xf numFmtId="165" fontId="62" fillId="16" borderId="50" xfId="181" applyNumberFormat="1" applyFont="1" applyFill="1" applyBorder="1" applyAlignment="1">
      <alignment horizontal="right" vertical="center"/>
    </xf>
    <xf numFmtId="172" fontId="69" fillId="0" borderId="0" xfId="0" applyNumberFormat="1" applyFont="1" applyAlignment="1">
      <alignment horizontal="left" wrapText="1" readingOrder="1"/>
    </xf>
    <xf numFmtId="172" fontId="69" fillId="0" borderId="0" xfId="0" applyNumberFormat="1" applyFont="1"/>
    <xf numFmtId="0" fontId="69" fillId="0" borderId="72" xfId="0" applyFont="1" applyBorder="1" applyAlignment="1"/>
    <xf numFmtId="168" fontId="64" fillId="0" borderId="0" xfId="181" applyNumberFormat="1" applyFont="1" applyFill="1" applyBorder="1" applyAlignment="1">
      <alignment horizontal="center" vertical="center"/>
    </xf>
    <xf numFmtId="169" fontId="69" fillId="0" borderId="0" xfId="0" applyNumberFormat="1" applyFont="1"/>
    <xf numFmtId="0" fontId="69" fillId="0" borderId="0" xfId="0" applyFont="1"/>
    <xf numFmtId="168" fontId="69" fillId="0" borderId="72" xfId="181" applyNumberFormat="1" applyFont="1" applyFill="1" applyBorder="1" applyAlignment="1">
      <alignment horizontal="center"/>
    </xf>
    <xf numFmtId="169" fontId="64" fillId="0" borderId="0" xfId="181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 readingOrder="1"/>
    </xf>
    <xf numFmtId="168" fontId="28" fillId="0" borderId="0" xfId="181" applyNumberFormat="1" applyFont="1" applyFill="1" applyBorder="1" applyAlignment="1">
      <alignment horizontal="center" vertical="center"/>
    </xf>
    <xf numFmtId="168" fontId="61" fillId="0" borderId="0" xfId="181" applyNumberFormat="1" applyFont="1" applyAlignment="1">
      <alignment horizontal="center"/>
    </xf>
    <xf numFmtId="169" fontId="61" fillId="0" borderId="0" xfId="181" applyNumberFormat="1" applyFont="1" applyAlignment="1">
      <alignment horizontal="center"/>
    </xf>
    <xf numFmtId="169" fontId="28" fillId="0" borderId="0" xfId="181" applyNumberFormat="1" applyFont="1" applyAlignment="1">
      <alignment horizontal="center" vertical="center"/>
    </xf>
    <xf numFmtId="169" fontId="61" fillId="0" borderId="0" xfId="181" applyNumberFormat="1" applyFont="1" applyFill="1" applyAlignment="1">
      <alignment horizontal="center"/>
    </xf>
    <xf numFmtId="169" fontId="61" fillId="0" borderId="0" xfId="0" applyNumberFormat="1" applyFont="1"/>
    <xf numFmtId="169" fontId="61" fillId="0" borderId="0" xfId="0" applyNumberFormat="1" applyFont="1" applyFill="1" applyAlignment="1">
      <alignment horizontal="center"/>
    </xf>
    <xf numFmtId="169" fontId="61" fillId="0" borderId="0" xfId="0" applyNumberFormat="1" applyFont="1" applyAlignment="1">
      <alignment horizontal="center"/>
    </xf>
    <xf numFmtId="169" fontId="61" fillId="0" borderId="0" xfId="0" applyNumberFormat="1" applyFont="1" applyFill="1" applyBorder="1" applyAlignment="1">
      <alignment horizontal="center"/>
    </xf>
    <xf numFmtId="169" fontId="61" fillId="0" borderId="0" xfId="0" applyNumberFormat="1" applyFont="1" applyBorder="1" applyAlignment="1">
      <alignment horizontal="center"/>
    </xf>
    <xf numFmtId="0" fontId="74" fillId="0" borderId="0" xfId="0" applyFont="1" applyAlignment="1">
      <alignment horizontal="left" wrapText="1" readingOrder="1"/>
    </xf>
    <xf numFmtId="0" fontId="75" fillId="0" borderId="0" xfId="0" applyFont="1" applyBorder="1"/>
    <xf numFmtId="0" fontId="75" fillId="0" borderId="0" xfId="0" applyFont="1"/>
    <xf numFmtId="173" fontId="75" fillId="0" borderId="0" xfId="0" applyNumberFormat="1" applyFont="1" applyBorder="1"/>
    <xf numFmtId="165" fontId="29" fillId="7" borderId="0" xfId="179" applyNumberFormat="1" applyFont="1" applyFill="1" applyBorder="1" applyAlignment="1" applyProtection="1">
      <alignment horizontal="center" vertical="center"/>
    </xf>
    <xf numFmtId="165" fontId="20" fillId="7" borderId="0" xfId="160" applyNumberFormat="1" applyFont="1" applyFill="1" applyBorder="1" applyAlignment="1" applyProtection="1">
      <alignment horizontal="center" vertical="center"/>
    </xf>
    <xf numFmtId="4" fontId="53" fillId="7" borderId="55" xfId="0" applyNumberFormat="1" applyFont="1" applyFill="1" applyBorder="1" applyAlignment="1">
      <alignment horizontal="center"/>
    </xf>
    <xf numFmtId="49" fontId="53" fillId="7" borderId="0" xfId="174" applyNumberFormat="1" applyFont="1" applyFill="1" applyAlignment="1" applyProtection="1">
      <alignment horizontal="center"/>
    </xf>
    <xf numFmtId="165" fontId="29" fillId="0" borderId="0" xfId="16" applyNumberFormat="1" applyFont="1" applyFill="1" applyBorder="1" applyAlignment="1" applyProtection="1">
      <alignment horizontal="left" vertical="center"/>
    </xf>
    <xf numFmtId="0" fontId="20" fillId="0" borderId="0" xfId="129" applyNumberFormat="1" applyFont="1" applyFill="1" applyProtection="1">
      <alignment horizontal="center"/>
    </xf>
    <xf numFmtId="49" fontId="20" fillId="7" borderId="50" xfId="135" applyNumberFormat="1" applyFont="1" applyFill="1" applyBorder="1" applyAlignment="1">
      <alignment horizontal="center" wrapText="1"/>
    </xf>
    <xf numFmtId="0" fontId="29" fillId="7" borderId="0" xfId="0" applyFont="1" applyFill="1" applyAlignment="1">
      <alignment horizontal="center" wrapText="1"/>
    </xf>
    <xf numFmtId="0" fontId="20" fillId="7" borderId="0" xfId="0" applyFont="1" applyFill="1" applyAlignment="1">
      <alignment horizontal="center"/>
    </xf>
    <xf numFmtId="0" fontId="28" fillId="7" borderId="0" xfId="0" applyFont="1" applyFill="1" applyAlignment="1">
      <alignment horizontal="left" indent="11"/>
    </xf>
    <xf numFmtId="10" fontId="53" fillId="7" borderId="0" xfId="0" applyNumberFormat="1" applyFont="1" applyFill="1" applyAlignment="1">
      <alignment horizontal="center" wrapText="1"/>
    </xf>
    <xf numFmtId="0" fontId="28" fillId="7" borderId="0" xfId="0" applyFont="1" applyFill="1" applyBorder="1" applyAlignment="1">
      <alignment horizontal="left" indent="11"/>
    </xf>
    <xf numFmtId="49" fontId="27" fillId="0" borderId="50" xfId="110" applyNumberFormat="1" applyFont="1" applyFill="1" applyBorder="1" applyAlignment="1" applyProtection="1">
      <alignment vertical="center" wrapText="1"/>
    </xf>
    <xf numFmtId="49" fontId="27" fillId="0" borderId="50" xfId="110" applyNumberFormat="1" applyFont="1" applyFill="1" applyBorder="1" applyAlignment="1">
      <alignment vertical="center" wrapText="1"/>
    </xf>
    <xf numFmtId="49" fontId="20" fillId="0" borderId="50" xfId="110" applyNumberFormat="1" applyFont="1" applyFill="1" applyBorder="1" applyProtection="1">
      <alignment horizontal="center" vertical="center" wrapText="1"/>
    </xf>
    <xf numFmtId="49" fontId="20" fillId="0" borderId="50" xfId="110" applyNumberFormat="1" applyFont="1" applyFill="1" applyBorder="1">
      <alignment horizontal="center" vertical="center" wrapText="1"/>
    </xf>
    <xf numFmtId="0" fontId="20" fillId="7" borderId="50" xfId="0" applyFont="1" applyFill="1" applyBorder="1" applyAlignment="1" applyProtection="1">
      <alignment horizontal="center"/>
      <protection locked="0"/>
    </xf>
    <xf numFmtId="4" fontId="29" fillId="0" borderId="50" xfId="0" applyNumberFormat="1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65" fontId="29" fillId="7" borderId="0" xfId="0" applyNumberFormat="1" applyFont="1" applyFill="1" applyBorder="1" applyAlignment="1" applyProtection="1">
      <alignment horizontal="center" vertical="center"/>
      <protection locked="0"/>
    </xf>
    <xf numFmtId="168" fontId="32" fillId="8" borderId="57" xfId="181" applyNumberFormat="1" applyFont="1" applyFill="1" applyBorder="1" applyAlignment="1">
      <alignment horizontal="center" vertical="center" wrapText="1"/>
    </xf>
    <xf numFmtId="168" fontId="32" fillId="8" borderId="51" xfId="181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2" fillId="0" borderId="55" xfId="0" applyFont="1" applyBorder="1" applyAlignment="1">
      <alignment horizontal="right"/>
    </xf>
    <xf numFmtId="0" fontId="62" fillId="8" borderId="56" xfId="0" applyFont="1" applyFill="1" applyBorder="1" applyAlignment="1">
      <alignment horizontal="center" vertical="center" wrapText="1" readingOrder="1"/>
    </xf>
    <xf numFmtId="0" fontId="62" fillId="8" borderId="57" xfId="0" applyFont="1" applyFill="1" applyBorder="1" applyAlignment="1">
      <alignment horizontal="center" vertical="center" wrapText="1" readingOrder="1"/>
    </xf>
    <xf numFmtId="0" fontId="62" fillId="8" borderId="51" xfId="0" applyFont="1" applyFill="1" applyBorder="1" applyAlignment="1">
      <alignment horizontal="center" vertical="center" wrapText="1" readingOrder="1"/>
    </xf>
    <xf numFmtId="168" fontId="32" fillId="8" borderId="52" xfId="181" applyNumberFormat="1" applyFont="1" applyFill="1" applyBorder="1" applyAlignment="1">
      <alignment horizontal="center"/>
    </xf>
    <xf numFmtId="168" fontId="32" fillId="8" borderId="53" xfId="181" applyNumberFormat="1" applyFont="1" applyFill="1" applyBorder="1" applyAlignment="1">
      <alignment horizontal="center"/>
    </xf>
    <xf numFmtId="168" fontId="32" fillId="8" borderId="54" xfId="181" applyNumberFormat="1" applyFont="1" applyFill="1" applyBorder="1" applyAlignment="1">
      <alignment horizontal="center"/>
    </xf>
    <xf numFmtId="0" fontId="32" fillId="8" borderId="56" xfId="181" applyNumberFormat="1" applyFont="1" applyFill="1" applyBorder="1" applyAlignment="1">
      <alignment horizontal="center" vertical="center" wrapText="1"/>
    </xf>
    <xf numFmtId="0" fontId="32" fillId="8" borderId="57" xfId="181" applyNumberFormat="1" applyFont="1" applyFill="1" applyBorder="1" applyAlignment="1">
      <alignment horizontal="center" vertical="center" wrapText="1"/>
    </xf>
    <xf numFmtId="0" fontId="32" fillId="8" borderId="51" xfId="181" applyNumberFormat="1" applyFont="1" applyFill="1" applyBorder="1" applyAlignment="1">
      <alignment horizontal="center" vertical="center" wrapText="1"/>
    </xf>
    <xf numFmtId="165" fontId="24" fillId="0" borderId="0" xfId="181" applyNumberFormat="1" applyFont="1" applyFill="1" applyBorder="1" applyAlignment="1">
      <alignment horizontal="center" vertical="center" wrapText="1"/>
    </xf>
    <xf numFmtId="165" fontId="24" fillId="7" borderId="0" xfId="181" applyNumberFormat="1" applyFont="1" applyFill="1" applyBorder="1" applyAlignment="1">
      <alignment horizontal="center" vertical="center" wrapText="1"/>
    </xf>
    <xf numFmtId="165" fontId="14" fillId="7" borderId="56" xfId="181" applyNumberFormat="1" applyFont="1" applyFill="1" applyBorder="1" applyAlignment="1">
      <alignment horizontal="center" vertical="center" wrapText="1"/>
    </xf>
    <xf numFmtId="165" fontId="0" fillId="7" borderId="51" xfId="0" applyNumberFormat="1" applyFill="1" applyBorder="1" applyAlignment="1">
      <alignment horizontal="center" vertical="center" wrapText="1"/>
    </xf>
    <xf numFmtId="165" fontId="37" fillId="7" borderId="51" xfId="0" applyNumberFormat="1" applyFont="1" applyFill="1" applyBorder="1" applyAlignment="1">
      <alignment horizontal="center" vertical="center" wrapText="1"/>
    </xf>
    <xf numFmtId="165" fontId="17" fillId="0" borderId="56" xfId="181" applyNumberFormat="1" applyFont="1" applyFill="1" applyBorder="1" applyAlignment="1">
      <alignment horizontal="center" vertical="center" wrapText="1"/>
    </xf>
    <xf numFmtId="165" fontId="17" fillId="0" borderId="51" xfId="181" applyNumberFormat="1" applyFont="1" applyFill="1" applyBorder="1" applyAlignment="1">
      <alignment horizontal="center" vertical="center" wrapText="1"/>
    </xf>
    <xf numFmtId="165" fontId="16" fillId="0" borderId="57" xfId="181" applyNumberFormat="1" applyFon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165" fontId="16" fillId="7" borderId="50" xfId="0" applyNumberFormat="1" applyFont="1" applyFill="1" applyBorder="1" applyAlignment="1">
      <alignment horizontal="center"/>
    </xf>
    <xf numFmtId="165" fontId="19" fillId="7" borderId="55" xfId="0" applyNumberFormat="1" applyFont="1" applyFill="1" applyBorder="1" applyAlignment="1">
      <alignment horizontal="center"/>
    </xf>
    <xf numFmtId="165" fontId="50" fillId="7" borderId="52" xfId="0" applyNumberFormat="1" applyFont="1" applyFill="1" applyBorder="1" applyAlignment="1">
      <alignment horizontal="center"/>
    </xf>
    <xf numFmtId="165" fontId="50" fillId="7" borderId="53" xfId="0" applyNumberFormat="1" applyFont="1" applyFill="1" applyBorder="1" applyAlignment="1">
      <alignment horizontal="center"/>
    </xf>
    <xf numFmtId="165" fontId="50" fillId="7" borderId="54" xfId="0" applyNumberFormat="1" applyFont="1" applyFill="1" applyBorder="1" applyAlignment="1">
      <alignment horizontal="center"/>
    </xf>
    <xf numFmtId="165" fontId="16" fillId="7" borderId="52" xfId="0" applyNumberFormat="1" applyFont="1" applyFill="1" applyBorder="1" applyAlignment="1">
      <alignment horizontal="center"/>
    </xf>
    <xf numFmtId="165" fontId="16" fillId="7" borderId="53" xfId="0" applyNumberFormat="1" applyFont="1" applyFill="1" applyBorder="1" applyAlignment="1">
      <alignment horizontal="center"/>
    </xf>
    <xf numFmtId="165" fontId="16" fillId="7" borderId="54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17" fillId="0" borderId="52" xfId="0" applyNumberFormat="1" applyFont="1" applyFill="1" applyBorder="1" applyAlignment="1">
      <alignment horizontal="center" vertical="center" wrapText="1"/>
    </xf>
    <xf numFmtId="165" fontId="17" fillId="0" borderId="54" xfId="0" applyNumberFormat="1" applyFont="1" applyFill="1" applyBorder="1" applyAlignment="1">
      <alignment horizontal="center" vertical="center" wrapText="1"/>
    </xf>
    <xf numFmtId="3" fontId="17" fillId="0" borderId="52" xfId="0" applyNumberFormat="1" applyFont="1" applyFill="1" applyBorder="1" applyAlignment="1">
      <alignment horizontal="center" vertical="center" wrapText="1"/>
    </xf>
    <xf numFmtId="3" fontId="17" fillId="0" borderId="54" xfId="0" applyNumberFormat="1" applyFont="1" applyFill="1" applyBorder="1" applyAlignment="1">
      <alignment horizontal="center" vertical="center" wrapText="1"/>
    </xf>
    <xf numFmtId="165" fontId="0" fillId="0" borderId="52" xfId="0" applyNumberFormat="1" applyFill="1" applyBorder="1" applyAlignment="1">
      <alignment vertical="top"/>
    </xf>
    <xf numFmtId="0" fontId="0" fillId="0" borderId="54" xfId="0" applyBorder="1" applyAlignment="1"/>
    <xf numFmtId="165" fontId="15" fillId="0" borderId="52" xfId="0" applyNumberFormat="1" applyFont="1" applyFill="1" applyBorder="1" applyAlignment="1">
      <alignment horizontal="justify" vertical="center" wrapText="1"/>
    </xf>
    <xf numFmtId="0" fontId="58" fillId="0" borderId="54" xfId="0" applyFont="1" applyBorder="1" applyAlignment="1">
      <alignment vertical="center" wrapText="1"/>
    </xf>
  </cellXfs>
  <cellStyles count="383">
    <cellStyle name="br" xfId="1"/>
    <cellStyle name="br 2" xfId="358"/>
    <cellStyle name="col" xfId="2"/>
    <cellStyle name="col 2" xfId="357"/>
    <cellStyle name="style0" xfId="3"/>
    <cellStyle name="style0 2" xfId="359"/>
    <cellStyle name="td" xfId="4"/>
    <cellStyle name="td 2" xfId="360"/>
    <cellStyle name="tr" xfId="5"/>
    <cellStyle name="tr 2" xfId="356"/>
    <cellStyle name="xl100" xfId="6"/>
    <cellStyle name="xl100 2" xfId="257"/>
    <cellStyle name="xl101" xfId="7"/>
    <cellStyle name="xl101 2" xfId="268"/>
    <cellStyle name="xl102" xfId="8"/>
    <cellStyle name="xl102 2" xfId="243"/>
    <cellStyle name="xl103" xfId="9"/>
    <cellStyle name="xl103 2" xfId="250"/>
    <cellStyle name="xl104" xfId="10"/>
    <cellStyle name="xl104 2" xfId="264"/>
    <cellStyle name="xl105" xfId="11"/>
    <cellStyle name="xl105 2" xfId="258"/>
    <cellStyle name="xl106" xfId="12"/>
    <cellStyle name="xl106 2" xfId="246"/>
    <cellStyle name="xl107" xfId="13"/>
    <cellStyle name="xl107 2" xfId="251"/>
    <cellStyle name="xl108" xfId="14"/>
    <cellStyle name="xl108 2" xfId="265"/>
    <cellStyle name="xl109" xfId="15"/>
    <cellStyle name="xl109 2" xfId="244"/>
    <cellStyle name="xl110" xfId="16"/>
    <cellStyle name="xl110 2" xfId="372"/>
    <cellStyle name="xl111" xfId="17"/>
    <cellStyle name="xl111 2" xfId="252"/>
    <cellStyle name="xl112" xfId="18"/>
    <cellStyle name="xl112 2" xfId="255"/>
    <cellStyle name="xl113" xfId="19"/>
    <cellStyle name="xl113 2" xfId="373"/>
    <cellStyle name="xl114" xfId="20"/>
    <cellStyle name="xl114 2" xfId="266"/>
    <cellStyle name="xl115" xfId="21"/>
    <cellStyle name="xl115 2" xfId="374"/>
    <cellStyle name="xl116" xfId="22"/>
    <cellStyle name="xl116 2" xfId="375"/>
    <cellStyle name="xl117" xfId="23"/>
    <cellStyle name="xl117 2" xfId="376"/>
    <cellStyle name="xl118" xfId="24"/>
    <cellStyle name="xl118 2" xfId="377"/>
    <cellStyle name="xl119" xfId="25"/>
    <cellStyle name="xl119 2" xfId="253"/>
    <cellStyle name="xl120" xfId="26"/>
    <cellStyle name="xl120 2" xfId="267"/>
    <cellStyle name="xl121" xfId="27"/>
    <cellStyle name="xl121 2" xfId="259"/>
    <cellStyle name="xl122" xfId="28"/>
    <cellStyle name="xl122 2" xfId="378"/>
    <cellStyle name="xl123" xfId="29"/>
    <cellStyle name="xl123 2" xfId="269"/>
    <cellStyle name="xl124" xfId="30"/>
    <cellStyle name="xl124 2" xfId="247"/>
    <cellStyle name="xl125" xfId="31"/>
    <cellStyle name="xl125 2" xfId="248"/>
    <cellStyle name="xl126" xfId="32"/>
    <cellStyle name="xl126 2" xfId="271"/>
    <cellStyle name="xl127" xfId="33"/>
    <cellStyle name="xl127 2" xfId="272"/>
    <cellStyle name="xl128" xfId="34"/>
    <cellStyle name="xl128 2" xfId="274"/>
    <cellStyle name="xl129" xfId="35"/>
    <cellStyle name="xl129 2" xfId="278"/>
    <cellStyle name="xl130" xfId="36"/>
    <cellStyle name="xl130 2" xfId="281"/>
    <cellStyle name="xl131" xfId="37"/>
    <cellStyle name="xl131 2" xfId="379"/>
    <cellStyle name="xl132" xfId="38"/>
    <cellStyle name="xl132 2" xfId="283"/>
    <cellStyle name="xl133" xfId="39"/>
    <cellStyle name="xl133 2" xfId="270"/>
    <cellStyle name="xl134" xfId="40"/>
    <cellStyle name="xl134 2" xfId="273"/>
    <cellStyle name="xl135" xfId="41"/>
    <cellStyle name="xl135 2" xfId="279"/>
    <cellStyle name="xl136" xfId="42"/>
    <cellStyle name="xl136 2" xfId="284"/>
    <cellStyle name="xl137" xfId="43"/>
    <cellStyle name="xl137 2" xfId="380"/>
    <cellStyle name="xl138" xfId="44"/>
    <cellStyle name="xl138 2" xfId="285"/>
    <cellStyle name="xl139" xfId="45"/>
    <cellStyle name="xl139 2" xfId="275"/>
    <cellStyle name="xl140" xfId="46"/>
    <cellStyle name="xl140 2" xfId="280"/>
    <cellStyle name="xl141" xfId="47"/>
    <cellStyle name="xl141 2" xfId="282"/>
    <cellStyle name="xl142" xfId="48"/>
    <cellStyle name="xl142 2" xfId="381"/>
    <cellStyle name="xl143" xfId="49"/>
    <cellStyle name="xl143 2" xfId="286"/>
    <cellStyle name="xl144" xfId="50"/>
    <cellStyle name="xl144 2" xfId="382"/>
    <cellStyle name="xl145" xfId="51"/>
    <cellStyle name="xl145 2" xfId="276"/>
    <cellStyle name="xl146" xfId="52"/>
    <cellStyle name="xl146 2" xfId="277"/>
    <cellStyle name="xl147" xfId="53"/>
    <cellStyle name="xl147 2" xfId="287"/>
    <cellStyle name="xl148" xfId="54"/>
    <cellStyle name="xl148 2" xfId="311"/>
    <cellStyle name="xl149" xfId="55"/>
    <cellStyle name="xl149 2" xfId="315"/>
    <cellStyle name="xl150" xfId="56"/>
    <cellStyle name="xl150 2" xfId="319"/>
    <cellStyle name="xl151" xfId="57"/>
    <cellStyle name="xl151 2" xfId="325"/>
    <cellStyle name="xl152" xfId="58"/>
    <cellStyle name="xl152 2" xfId="326"/>
    <cellStyle name="xl153" xfId="59"/>
    <cellStyle name="xl153 2" xfId="327"/>
    <cellStyle name="xl154" xfId="60"/>
    <cellStyle name="xl154 2" xfId="329"/>
    <cellStyle name="xl155" xfId="61"/>
    <cellStyle name="xl155 2" xfId="352"/>
    <cellStyle name="xl156" xfId="62"/>
    <cellStyle name="xl156 2" xfId="353"/>
    <cellStyle name="xl157" xfId="63"/>
    <cellStyle name="xl157 2" xfId="354"/>
    <cellStyle name="xl158" xfId="64"/>
    <cellStyle name="xl158 2" xfId="288"/>
    <cellStyle name="xl159" xfId="65"/>
    <cellStyle name="xl159 2" xfId="293"/>
    <cellStyle name="xl160" xfId="66"/>
    <cellStyle name="xl160 2" xfId="295"/>
    <cellStyle name="xl161" xfId="67"/>
    <cellStyle name="xl161 2" xfId="297"/>
    <cellStyle name="xl162" xfId="68"/>
    <cellStyle name="xl162 2" xfId="302"/>
    <cellStyle name="xl163" xfId="69"/>
    <cellStyle name="xl163 2" xfId="304"/>
    <cellStyle name="xl164" xfId="70"/>
    <cellStyle name="xl164 2" xfId="306"/>
    <cellStyle name="xl165" xfId="71"/>
    <cellStyle name="xl165 2" xfId="307"/>
    <cellStyle name="xl166" xfId="72"/>
    <cellStyle name="xl166 2" xfId="312"/>
    <cellStyle name="xl167" xfId="73"/>
    <cellStyle name="xl167 2" xfId="316"/>
    <cellStyle name="xl168" xfId="74"/>
    <cellStyle name="xl168 2" xfId="320"/>
    <cellStyle name="xl169" xfId="75"/>
    <cellStyle name="xl169 2" xfId="328"/>
    <cellStyle name="xl170" xfId="76"/>
    <cellStyle name="xl170 2" xfId="331"/>
    <cellStyle name="xl171" xfId="77"/>
    <cellStyle name="xl171 2" xfId="335"/>
    <cellStyle name="xl172" xfId="78"/>
    <cellStyle name="xl172 2" xfId="339"/>
    <cellStyle name="xl173" xfId="79"/>
    <cellStyle name="xl173 2" xfId="343"/>
    <cellStyle name="xl174" xfId="80"/>
    <cellStyle name="xl174 2" xfId="294"/>
    <cellStyle name="xl175" xfId="81"/>
    <cellStyle name="xl175 2" xfId="296"/>
    <cellStyle name="xl176" xfId="82"/>
    <cellStyle name="xl176 2" xfId="298"/>
    <cellStyle name="xl177" xfId="83"/>
    <cellStyle name="xl177 2" xfId="303"/>
    <cellStyle name="xl178" xfId="84"/>
    <cellStyle name="xl178 2" xfId="305"/>
    <cellStyle name="xl179" xfId="85"/>
    <cellStyle name="xl179 2" xfId="308"/>
    <cellStyle name="xl180" xfId="86"/>
    <cellStyle name="xl180 2" xfId="313"/>
    <cellStyle name="xl181" xfId="87"/>
    <cellStyle name="xl181 2" xfId="317"/>
    <cellStyle name="xl182" xfId="88"/>
    <cellStyle name="xl182 2" xfId="321"/>
    <cellStyle name="xl183" xfId="89"/>
    <cellStyle name="xl183 2" xfId="323"/>
    <cellStyle name="xl184" xfId="90"/>
    <cellStyle name="xl184 2" xfId="330"/>
    <cellStyle name="xl185" xfId="91"/>
    <cellStyle name="xl185 2" xfId="332"/>
    <cellStyle name="xl186" xfId="92"/>
    <cellStyle name="xl186 2" xfId="333"/>
    <cellStyle name="xl187" xfId="93"/>
    <cellStyle name="xl187 2" xfId="334"/>
    <cellStyle name="xl188" xfId="94"/>
    <cellStyle name="xl188 2" xfId="336"/>
    <cellStyle name="xl189" xfId="95"/>
    <cellStyle name="xl189 2" xfId="337"/>
    <cellStyle name="xl190" xfId="96"/>
    <cellStyle name="xl190 2" xfId="338"/>
    <cellStyle name="xl191" xfId="97"/>
    <cellStyle name="xl191 2" xfId="340"/>
    <cellStyle name="xl192" xfId="98"/>
    <cellStyle name="xl192 2" xfId="341"/>
    <cellStyle name="xl193" xfId="99"/>
    <cellStyle name="xl193 2" xfId="342"/>
    <cellStyle name="xl194" xfId="100"/>
    <cellStyle name="xl194 2" xfId="344"/>
    <cellStyle name="xl195" xfId="101"/>
    <cellStyle name="xl195 2" xfId="345"/>
    <cellStyle name="xl196" xfId="348"/>
    <cellStyle name="xl197" xfId="350"/>
    <cellStyle name="xl198" xfId="351"/>
    <cellStyle name="xl199" xfId="289"/>
    <cellStyle name="xl200" xfId="291"/>
    <cellStyle name="xl201" xfId="299"/>
    <cellStyle name="xl202" xfId="309"/>
    <cellStyle name="xl203" xfId="314"/>
    <cellStyle name="xl204" xfId="318"/>
    <cellStyle name="xl205" xfId="322"/>
    <cellStyle name="xl206" xfId="355"/>
    <cellStyle name="xl207" xfId="292"/>
    <cellStyle name="xl208" xfId="346"/>
    <cellStyle name="xl209" xfId="349"/>
    <cellStyle name="xl21" xfId="102"/>
    <cellStyle name="xl21 2" xfId="361"/>
    <cellStyle name="xl210" xfId="347"/>
    <cellStyle name="xl211" xfId="300"/>
    <cellStyle name="xl212" xfId="290"/>
    <cellStyle name="xl213" xfId="301"/>
    <cellStyle name="xl214" xfId="310"/>
    <cellStyle name="xl215" xfId="324"/>
    <cellStyle name="xl22" xfId="103"/>
    <cellStyle name="xl22 2" xfId="183"/>
    <cellStyle name="xl23" xfId="104"/>
    <cellStyle name="xl23 2" xfId="190"/>
    <cellStyle name="xl24" xfId="105"/>
    <cellStyle name="xl24 2" xfId="194"/>
    <cellStyle name="xl25" xfId="106"/>
    <cellStyle name="xl25 2" xfId="201"/>
    <cellStyle name="xl26" xfId="107"/>
    <cellStyle name="xl26 2" xfId="216"/>
    <cellStyle name="xl27" xfId="108"/>
    <cellStyle name="xl27 2" xfId="188"/>
    <cellStyle name="xl28" xfId="109"/>
    <cellStyle name="xl28 2" xfId="362"/>
    <cellStyle name="xl29" xfId="110"/>
    <cellStyle name="xl29 2" xfId="218"/>
    <cellStyle name="xl30" xfId="111"/>
    <cellStyle name="xl30 2" xfId="220"/>
    <cellStyle name="xl31" xfId="112"/>
    <cellStyle name="xl31 2" xfId="363"/>
    <cellStyle name="xl32" xfId="113"/>
    <cellStyle name="xl32 2" xfId="222"/>
    <cellStyle name="xl33" xfId="114"/>
    <cellStyle name="xl33 2" xfId="228"/>
    <cellStyle name="xl34" xfId="115"/>
    <cellStyle name="xl34 2" xfId="233"/>
    <cellStyle name="xl35" xfId="116"/>
    <cellStyle name="xl35 2" xfId="364"/>
    <cellStyle name="xl36" xfId="117"/>
    <cellStyle name="xl36 2" xfId="184"/>
    <cellStyle name="xl37" xfId="118"/>
    <cellStyle name="xl37 2" xfId="195"/>
    <cellStyle name="xl38" xfId="119"/>
    <cellStyle name="xl38 2" xfId="208"/>
    <cellStyle name="xl39" xfId="120"/>
    <cellStyle name="xl39 2" xfId="210"/>
    <cellStyle name="xl40" xfId="121"/>
    <cellStyle name="xl40 2" xfId="212"/>
    <cellStyle name="xl41" xfId="122"/>
    <cellStyle name="xl41 2" xfId="365"/>
    <cellStyle name="xl42" xfId="123"/>
    <cellStyle name="xl42 2" xfId="223"/>
    <cellStyle name="xl43" xfId="124"/>
    <cellStyle name="xl43 2" xfId="229"/>
    <cellStyle name="xl44" xfId="125"/>
    <cellStyle name="xl44 2" xfId="234"/>
    <cellStyle name="xl45" xfId="126"/>
    <cellStyle name="xl45 2" xfId="366"/>
    <cellStyle name="xl46" xfId="127"/>
    <cellStyle name="xl46 2" xfId="237"/>
    <cellStyle name="xl47" xfId="128"/>
    <cellStyle name="xl47 2" xfId="202"/>
    <cellStyle name="xl48" xfId="129"/>
    <cellStyle name="xl48 2" xfId="213"/>
    <cellStyle name="xl49" xfId="130"/>
    <cellStyle name="xl49 2" xfId="205"/>
    <cellStyle name="xl50" xfId="131"/>
    <cellStyle name="xl50 2" xfId="224"/>
    <cellStyle name="xl51" xfId="132"/>
    <cellStyle name="xl51 2" xfId="230"/>
    <cellStyle name="xl52" xfId="133"/>
    <cellStyle name="xl52 2" xfId="235"/>
    <cellStyle name="xl53" xfId="134"/>
    <cellStyle name="xl53 2" xfId="219"/>
    <cellStyle name="xl54" xfId="135"/>
    <cellStyle name="xl54 2" xfId="221"/>
    <cellStyle name="xl55" xfId="136"/>
    <cellStyle name="xl55 2" xfId="367"/>
    <cellStyle name="xl56" xfId="137"/>
    <cellStyle name="xl56 2" xfId="225"/>
    <cellStyle name="xl57" xfId="138"/>
    <cellStyle name="xl57 2" xfId="238"/>
    <cellStyle name="xl58" xfId="139"/>
    <cellStyle name="xl58 2" xfId="240"/>
    <cellStyle name="xl59" xfId="140"/>
    <cellStyle name="xl59 2" xfId="185"/>
    <cellStyle name="xl60" xfId="141"/>
    <cellStyle name="xl60 2" xfId="191"/>
    <cellStyle name="xl61" xfId="142"/>
    <cellStyle name="xl61 2" xfId="196"/>
    <cellStyle name="xl62" xfId="143"/>
    <cellStyle name="xl62 2" xfId="203"/>
    <cellStyle name="xl63" xfId="144"/>
    <cellStyle name="xl63 2" xfId="186"/>
    <cellStyle name="xl64" xfId="145"/>
    <cellStyle name="xl64 2" xfId="192"/>
    <cellStyle name="xl65" xfId="146"/>
    <cellStyle name="xl65 2" xfId="197"/>
    <cellStyle name="xl66" xfId="147"/>
    <cellStyle name="xl66 2" xfId="204"/>
    <cellStyle name="xl67" xfId="148"/>
    <cellStyle name="xl67 2" xfId="207"/>
    <cellStyle name="xl68" xfId="149"/>
    <cellStyle name="xl68 2" xfId="209"/>
    <cellStyle name="xl69" xfId="150"/>
    <cellStyle name="xl69 2" xfId="211"/>
    <cellStyle name="xl70" xfId="151"/>
    <cellStyle name="xl70 2" xfId="214"/>
    <cellStyle name="xl71" xfId="152"/>
    <cellStyle name="xl71 2" xfId="215"/>
    <cellStyle name="xl72" xfId="153"/>
    <cellStyle name="xl72 2" xfId="217"/>
    <cellStyle name="xl73" xfId="154"/>
    <cellStyle name="xl73 2" xfId="187"/>
    <cellStyle name="xl74" xfId="155"/>
    <cellStyle name="xl74 2" xfId="193"/>
    <cellStyle name="xl75" xfId="156"/>
    <cellStyle name="xl75 2" xfId="198"/>
    <cellStyle name="xl76" xfId="157"/>
    <cellStyle name="xl76 2" xfId="226"/>
    <cellStyle name="xl77" xfId="158"/>
    <cellStyle name="xl77 2" xfId="231"/>
    <cellStyle name="xl78" xfId="159"/>
    <cellStyle name="xl78 2" xfId="368"/>
    <cellStyle name="xl79" xfId="160"/>
    <cellStyle name="xl79 2" xfId="227"/>
    <cellStyle name="xl80" xfId="161"/>
    <cellStyle name="xl80 2" xfId="232"/>
    <cellStyle name="xl81" xfId="162"/>
    <cellStyle name="xl81 2" xfId="369"/>
    <cellStyle name="xl82" xfId="163"/>
    <cellStyle name="xl82 2" xfId="236"/>
    <cellStyle name="xl83" xfId="164"/>
    <cellStyle name="xl83 2" xfId="370"/>
    <cellStyle name="xl84" xfId="165"/>
    <cellStyle name="xl84 2" xfId="239"/>
    <cellStyle name="xl85" xfId="166"/>
    <cellStyle name="xl85 2" xfId="189"/>
    <cellStyle name="xl86" xfId="167"/>
    <cellStyle name="xl86 2" xfId="199"/>
    <cellStyle name="xl87" xfId="168"/>
    <cellStyle name="xl87 2" xfId="206"/>
    <cellStyle name="xl88" xfId="169"/>
    <cellStyle name="xl88 2" xfId="200"/>
    <cellStyle name="xl89" xfId="170"/>
    <cellStyle name="xl89 2" xfId="241"/>
    <cellStyle name="xl90" xfId="171"/>
    <cellStyle name="xl90 2" xfId="245"/>
    <cellStyle name="xl91" xfId="172"/>
    <cellStyle name="xl91 2" xfId="249"/>
    <cellStyle name="xl92" xfId="173"/>
    <cellStyle name="xl92 2" xfId="260"/>
    <cellStyle name="xl93" xfId="174"/>
    <cellStyle name="xl93 2" xfId="262"/>
    <cellStyle name="xl94" xfId="175"/>
    <cellStyle name="xl94 2" xfId="256"/>
    <cellStyle name="xl95" xfId="176"/>
    <cellStyle name="xl95 2" xfId="242"/>
    <cellStyle name="xl96" xfId="177"/>
    <cellStyle name="xl96 2" xfId="254"/>
    <cellStyle name="xl97" xfId="178"/>
    <cellStyle name="xl97 2" xfId="261"/>
    <cellStyle name="xl98" xfId="179"/>
    <cellStyle name="xl98 2" xfId="263"/>
    <cellStyle name="xl99" xfId="180"/>
    <cellStyle name="xl99 2" xfId="371"/>
    <cellStyle name="Обычный" xfId="0" builtinId="0"/>
    <cellStyle name="Процентный" xfId="182" builtinId="5"/>
    <cellStyle name="Финансовый" xfId="181" builtinId="3"/>
  </cellStyles>
  <dxfs count="0"/>
  <tableStyles count="0"/>
  <colors>
    <mruColors>
      <color rgb="FF99FF99"/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topLeftCell="A73" workbookViewId="0">
      <selection activeCell="O24" sqref="O24"/>
    </sheetView>
  </sheetViews>
  <sheetFormatPr defaultRowHeight="15" x14ac:dyDescent="0.25"/>
  <cols>
    <col min="1" max="1" width="32.28515625" customWidth="1"/>
    <col min="2" max="2" width="14.28515625" customWidth="1"/>
    <col min="3" max="3" width="13.85546875" customWidth="1"/>
    <col min="6" max="6" width="14.7109375" customWidth="1"/>
    <col min="7" max="7" width="13.42578125" customWidth="1"/>
    <col min="10" max="10" width="11.85546875" customWidth="1"/>
    <col min="11" max="11" width="13.140625" customWidth="1"/>
  </cols>
  <sheetData>
    <row r="1" spans="1:13" ht="15.75" x14ac:dyDescent="0.25">
      <c r="A1" s="312" t="s">
        <v>261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5.75" x14ac:dyDescent="0.25">
      <c r="A2" s="312" t="s">
        <v>262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x14ac:dyDescent="0.25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x14ac:dyDescent="0.25">
      <c r="A4" s="313" t="s">
        <v>263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3" x14ac:dyDescent="0.25">
      <c r="A5" s="314" t="s">
        <v>264</v>
      </c>
      <c r="B5" s="317" t="s">
        <v>265</v>
      </c>
      <c r="C5" s="318"/>
      <c r="D5" s="318"/>
      <c r="E5" s="319"/>
      <c r="F5" s="317" t="s">
        <v>266</v>
      </c>
      <c r="G5" s="318"/>
      <c r="H5" s="318"/>
      <c r="I5" s="319"/>
      <c r="J5" s="317" t="s">
        <v>267</v>
      </c>
      <c r="K5" s="318"/>
      <c r="L5" s="318"/>
      <c r="M5" s="319"/>
    </row>
    <row r="6" spans="1:13" x14ac:dyDescent="0.25">
      <c r="A6" s="315"/>
      <c r="B6" s="320" t="s">
        <v>268</v>
      </c>
      <c r="C6" s="187" t="s">
        <v>269</v>
      </c>
      <c r="D6" s="188" t="s">
        <v>270</v>
      </c>
      <c r="E6" s="189" t="s">
        <v>271</v>
      </c>
      <c r="F6" s="320" t="s">
        <v>268</v>
      </c>
      <c r="G6" s="187" t="s">
        <v>269</v>
      </c>
      <c r="H6" s="188" t="s">
        <v>270</v>
      </c>
      <c r="I6" s="189" t="s">
        <v>271</v>
      </c>
      <c r="J6" s="320" t="s">
        <v>268</v>
      </c>
      <c r="K6" s="187" t="s">
        <v>269</v>
      </c>
      <c r="L6" s="190" t="s">
        <v>270</v>
      </c>
      <c r="M6" s="189" t="s">
        <v>271</v>
      </c>
    </row>
    <row r="7" spans="1:13" x14ac:dyDescent="0.25">
      <c r="A7" s="315"/>
      <c r="B7" s="321"/>
      <c r="C7" s="310" t="s">
        <v>272</v>
      </c>
      <c r="D7" s="191" t="s">
        <v>273</v>
      </c>
      <c r="E7" s="192" t="s">
        <v>274</v>
      </c>
      <c r="F7" s="321"/>
      <c r="G7" s="310" t="s">
        <v>272</v>
      </c>
      <c r="H7" s="191" t="s">
        <v>273</v>
      </c>
      <c r="I7" s="192" t="s">
        <v>274</v>
      </c>
      <c r="J7" s="321"/>
      <c r="K7" s="310" t="s">
        <v>272</v>
      </c>
      <c r="L7" s="193" t="s">
        <v>273</v>
      </c>
      <c r="M7" s="192" t="s">
        <v>274</v>
      </c>
    </row>
    <row r="8" spans="1:13" x14ac:dyDescent="0.25">
      <c r="A8" s="316"/>
      <c r="B8" s="322"/>
      <c r="C8" s="311"/>
      <c r="D8" s="191" t="s">
        <v>275</v>
      </c>
      <c r="E8" s="194" t="s">
        <v>276</v>
      </c>
      <c r="F8" s="322"/>
      <c r="G8" s="311"/>
      <c r="H8" s="191" t="s">
        <v>275</v>
      </c>
      <c r="I8" s="194" t="s">
        <v>276</v>
      </c>
      <c r="J8" s="322"/>
      <c r="K8" s="311"/>
      <c r="L8" s="195" t="s">
        <v>275</v>
      </c>
      <c r="M8" s="194" t="s">
        <v>276</v>
      </c>
    </row>
    <row r="9" spans="1:13" x14ac:dyDescent="0.25">
      <c r="A9" s="196">
        <v>1</v>
      </c>
      <c r="B9" s="197">
        <v>2</v>
      </c>
      <c r="C9" s="198">
        <v>3</v>
      </c>
      <c r="D9" s="198">
        <v>4</v>
      </c>
      <c r="E9" s="198">
        <v>5</v>
      </c>
      <c r="F9" s="199">
        <v>6</v>
      </c>
      <c r="G9" s="199">
        <v>7</v>
      </c>
      <c r="H9" s="199">
        <v>8</v>
      </c>
      <c r="I9" s="199">
        <v>9</v>
      </c>
      <c r="J9" s="199">
        <v>10</v>
      </c>
      <c r="K9" s="199">
        <v>11</v>
      </c>
      <c r="L9" s="199">
        <v>12</v>
      </c>
      <c r="M9" s="199">
        <v>13</v>
      </c>
    </row>
    <row r="10" spans="1:13" ht="15.75" x14ac:dyDescent="0.25">
      <c r="A10" s="200" t="s">
        <v>277</v>
      </c>
      <c r="B10" s="201">
        <f>B13+B15+B16+B21+B24+B25</f>
        <v>712675.60000000009</v>
      </c>
      <c r="C10" s="201">
        <f>C13+C15+C16+C21+C24+C25</f>
        <v>347285.89999999997</v>
      </c>
      <c r="D10" s="202">
        <f>C10/B10*100</f>
        <v>48.729870925846193</v>
      </c>
      <c r="E10" s="202">
        <f>C10/C12*100</f>
        <v>85.226670920401986</v>
      </c>
      <c r="F10" s="201">
        <f>F13+F15+F16+F21+F24+F25</f>
        <v>477989.6</v>
      </c>
      <c r="G10" s="201">
        <f>G13+G15+G16+G21+G24+G25</f>
        <v>239133.00000000003</v>
      </c>
      <c r="H10" s="202" t="s">
        <v>278</v>
      </c>
      <c r="I10" s="202">
        <f>G10/G12*100</f>
        <v>83.2091689347982</v>
      </c>
      <c r="J10" s="201">
        <f>J13+J15+J16+J21+J24+J25</f>
        <v>234686</v>
      </c>
      <c r="K10" s="201">
        <f>K13+K15+K16+K21+K24+K25</f>
        <v>108152.9</v>
      </c>
      <c r="L10" s="202">
        <f t="shared" ref="L10:L17" si="0">K10/J10*100</f>
        <v>46.084086822392472</v>
      </c>
      <c r="M10" s="202">
        <f>K10/K12*100</f>
        <v>90.054472543906101</v>
      </c>
    </row>
    <row r="11" spans="1:13" ht="15.75" x14ac:dyDescent="0.25">
      <c r="A11" s="200" t="s">
        <v>279</v>
      </c>
      <c r="B11" s="201">
        <f>B26+B27+B34+B38+B39+B40</f>
        <v>98978.499999999985</v>
      </c>
      <c r="C11" s="201">
        <f>C26+C27+C34+C38+C39+C40</f>
        <v>60199.100000000006</v>
      </c>
      <c r="D11" s="202">
        <f>C11/B11*100</f>
        <v>60.820380183575239</v>
      </c>
      <c r="E11" s="202">
        <f>C11/C12*100</f>
        <v>14.773329079598025</v>
      </c>
      <c r="F11" s="201">
        <f>F26+F27+F34+F38+F39+F40</f>
        <v>81470.5</v>
      </c>
      <c r="G11" s="201">
        <f>G26+G27+G34+G38+G39+G40</f>
        <v>48254.8</v>
      </c>
      <c r="H11" s="202">
        <f>G11/F11*100</f>
        <v>59.229782559331291</v>
      </c>
      <c r="I11" s="202">
        <f>G11/G12*100</f>
        <v>16.790831065201793</v>
      </c>
      <c r="J11" s="201">
        <f>J26+J27+J34+J38+J39+J40</f>
        <v>17511.8</v>
      </c>
      <c r="K11" s="201">
        <f>K26+K27+K34+K38+K39+K40</f>
        <v>11944.300000000001</v>
      </c>
      <c r="L11" s="202">
        <f t="shared" si="0"/>
        <v>68.207151749106316</v>
      </c>
      <c r="M11" s="202">
        <f>K11/K12*100</f>
        <v>9.9455274560939007</v>
      </c>
    </row>
    <row r="12" spans="1:13" ht="31.5" x14ac:dyDescent="0.25">
      <c r="A12" s="203" t="s">
        <v>280</v>
      </c>
      <c r="B12" s="204">
        <f>B13+B15+B16+B21+B24+B25+B26+B27+B34+B38+B39+B40</f>
        <v>811654.10000000009</v>
      </c>
      <c r="C12" s="204">
        <f>C13+C15+C16+C21+C24+C25+C26+C27+C34+C38+C39+C40</f>
        <v>407484.99999999994</v>
      </c>
      <c r="D12" s="204">
        <f t="shared" ref="D12:D73" si="1">C12/B12*100</f>
        <v>50.204268049653159</v>
      </c>
      <c r="E12" s="204">
        <f>C12/C81*100</f>
        <v>33.144906078926333</v>
      </c>
      <c r="F12" s="204">
        <f>F13+F16+F21+F24+F25+F26+F27+F34+F38+F39+F40+F15</f>
        <v>559460.10000000009</v>
      </c>
      <c r="G12" s="204">
        <f>G13+G16+G21+G24+G25+G26+G27+G34+G38+G39+G40+G15</f>
        <v>287387.80000000005</v>
      </c>
      <c r="H12" s="204">
        <f>G12/F12*100</f>
        <v>51.368775002900115</v>
      </c>
      <c r="I12" s="204">
        <f>G12/G81*100</f>
        <v>26.589529701552706</v>
      </c>
      <c r="J12" s="204">
        <f>J13+J15+J16+J21+J24+J25+J26+J27+J34+J38+J39+J40</f>
        <v>252197.80000000002</v>
      </c>
      <c r="K12" s="204">
        <f>K13+K15+K16+K21+K24+K25+K26+K27+K34+K38+K39+K40</f>
        <v>120097.19999999998</v>
      </c>
      <c r="L12" s="204">
        <f t="shared" si="0"/>
        <v>47.620240937867017</v>
      </c>
      <c r="M12" s="205">
        <f>K12/K81*100</f>
        <v>55.57675532468734</v>
      </c>
    </row>
    <row r="13" spans="1:13" x14ac:dyDescent="0.25">
      <c r="A13" s="206" t="s">
        <v>281</v>
      </c>
      <c r="B13" s="207">
        <f t="shared" ref="B13:C34" si="2">F13+J13</f>
        <v>512558</v>
      </c>
      <c r="C13" s="207">
        <f t="shared" si="2"/>
        <v>251354.7</v>
      </c>
      <c r="D13" s="207">
        <f t="shared" si="1"/>
        <v>49.039269702160539</v>
      </c>
      <c r="E13" s="207">
        <f>C13/C12*100</f>
        <v>61.684405560940903</v>
      </c>
      <c r="F13" s="207">
        <f>SUM(F14:F14)</f>
        <v>396092.3</v>
      </c>
      <c r="G13" s="207">
        <f>SUM(G14:G14)</f>
        <v>195256.2</v>
      </c>
      <c r="H13" s="207">
        <f t="shared" ref="H13:H19" si="3">G13/F13*100</f>
        <v>49.295631346532112</v>
      </c>
      <c r="I13" s="207">
        <f>G13/G12*100</f>
        <v>67.94171499277283</v>
      </c>
      <c r="J13" s="207">
        <f>SUM(J14:J14)</f>
        <v>116465.7</v>
      </c>
      <c r="K13" s="207">
        <f>SUM(K14:K14)</f>
        <v>56098.5</v>
      </c>
      <c r="L13" s="207">
        <f t="shared" si="0"/>
        <v>48.167400359075678</v>
      </c>
      <c r="M13" s="207">
        <f>K13/K12*100</f>
        <v>46.710914159530788</v>
      </c>
    </row>
    <row r="14" spans="1:13" x14ac:dyDescent="0.25">
      <c r="A14" s="208" t="s">
        <v>282</v>
      </c>
      <c r="B14" s="209">
        <f>F14+J14</f>
        <v>512558</v>
      </c>
      <c r="C14" s="209">
        <f>G14+K14</f>
        <v>251354.7</v>
      </c>
      <c r="D14" s="209">
        <f t="shared" si="1"/>
        <v>49.039269702160539</v>
      </c>
      <c r="E14" s="209">
        <f>C14/C12*100</f>
        <v>61.684405560940903</v>
      </c>
      <c r="F14" s="209">
        <v>396092.3</v>
      </c>
      <c r="G14" s="210">
        <v>195256.2</v>
      </c>
      <c r="H14" s="210">
        <f t="shared" si="3"/>
        <v>49.295631346532112</v>
      </c>
      <c r="I14" s="209">
        <f>G14/G12*100</f>
        <v>67.94171499277283</v>
      </c>
      <c r="J14" s="210">
        <v>116465.7</v>
      </c>
      <c r="K14" s="209">
        <v>56098.5</v>
      </c>
      <c r="L14" s="210">
        <f t="shared" si="0"/>
        <v>48.167400359075678</v>
      </c>
      <c r="M14" s="209">
        <f>K14/K12*100</f>
        <v>46.710914159530788</v>
      </c>
    </row>
    <row r="15" spans="1:13" x14ac:dyDescent="0.25">
      <c r="A15" s="211" t="s">
        <v>283</v>
      </c>
      <c r="B15" s="207">
        <f t="shared" si="2"/>
        <v>64944.3</v>
      </c>
      <c r="C15" s="207">
        <f t="shared" si="2"/>
        <v>32692.6</v>
      </c>
      <c r="D15" s="212">
        <f t="shared" si="1"/>
        <v>50.339444724171322</v>
      </c>
      <c r="E15" s="212">
        <f>C15/C12*100</f>
        <v>8.0230192522424151</v>
      </c>
      <c r="F15" s="213">
        <v>6809.8</v>
      </c>
      <c r="G15" s="212">
        <v>3594.1</v>
      </c>
      <c r="H15" s="207">
        <f>G15/F15*100</f>
        <v>52.778348850186497</v>
      </c>
      <c r="I15" s="207">
        <f>G15/G12*100</f>
        <v>1.2506098031997182</v>
      </c>
      <c r="J15" s="212">
        <v>58134.5</v>
      </c>
      <c r="K15" s="212">
        <v>29098.5</v>
      </c>
      <c r="L15" s="212">
        <f t="shared" si="0"/>
        <v>50.053754655153135</v>
      </c>
      <c r="M15" s="212">
        <f>K15/K12*100</f>
        <v>24.229124409228529</v>
      </c>
    </row>
    <row r="16" spans="1:13" x14ac:dyDescent="0.25">
      <c r="A16" s="206" t="s">
        <v>284</v>
      </c>
      <c r="B16" s="207">
        <f>F16+J16</f>
        <v>66488.899999999994</v>
      </c>
      <c r="C16" s="207">
        <f t="shared" si="2"/>
        <v>37514.800000000003</v>
      </c>
      <c r="D16" s="207">
        <f t="shared" si="1"/>
        <v>56.422650998888543</v>
      </c>
      <c r="E16" s="207">
        <f>C16/C12*100</f>
        <v>9.2064247763721383</v>
      </c>
      <c r="F16" s="207">
        <f>SUM(F17:F20)</f>
        <v>64937</v>
      </c>
      <c r="G16" s="207">
        <f>SUM(G17:G20)</f>
        <v>35984.5</v>
      </c>
      <c r="H16" s="207">
        <f>G16/F16*100</f>
        <v>55.414478648536267</v>
      </c>
      <c r="I16" s="207">
        <f>G16/G12*100</f>
        <v>12.521234373901743</v>
      </c>
      <c r="J16" s="214">
        <f>SUM(J17:J19)</f>
        <v>1551.9</v>
      </c>
      <c r="K16" s="214">
        <f>SUM(K17:K19)</f>
        <v>1530.3</v>
      </c>
      <c r="L16" s="215">
        <f t="shared" si="0"/>
        <v>98.608157742122543</v>
      </c>
      <c r="M16" s="215">
        <f>K16/K12*100</f>
        <v>1.2742178835143536</v>
      </c>
    </row>
    <row r="17" spans="1:13" ht="30" x14ac:dyDescent="0.25">
      <c r="A17" s="208" t="s">
        <v>285</v>
      </c>
      <c r="B17" s="209">
        <f>F17+J17</f>
        <v>3072.9</v>
      </c>
      <c r="C17" s="209">
        <f t="shared" si="2"/>
        <v>3060.6</v>
      </c>
      <c r="D17" s="216">
        <f t="shared" si="1"/>
        <v>99.599726642585168</v>
      </c>
      <c r="E17" s="216">
        <f>C17/C12*100</f>
        <v>0.75109513233615977</v>
      </c>
      <c r="F17" s="209">
        <v>1521</v>
      </c>
      <c r="G17" s="217">
        <v>1530.3</v>
      </c>
      <c r="H17" s="218">
        <f t="shared" si="3"/>
        <v>100.61143984220907</v>
      </c>
      <c r="I17" s="216">
        <f>G17/G12*100</f>
        <v>0.5324860693460195</v>
      </c>
      <c r="J17" s="219">
        <v>1551.9</v>
      </c>
      <c r="K17" s="219">
        <v>1530.3</v>
      </c>
      <c r="L17" s="220">
        <f t="shared" si="0"/>
        <v>98.608157742122543</v>
      </c>
      <c r="M17" s="216">
        <f>K17/K12*100</f>
        <v>1.2742178835143536</v>
      </c>
    </row>
    <row r="18" spans="1:13" x14ac:dyDescent="0.25">
      <c r="A18" s="208" t="s">
        <v>286</v>
      </c>
      <c r="B18" s="209">
        <f>F18+J18</f>
        <v>35976</v>
      </c>
      <c r="C18" s="221">
        <f>G18+K18</f>
        <v>19090.7</v>
      </c>
      <c r="D18" s="209">
        <f>C18/B18*100</f>
        <v>53.06509895485879</v>
      </c>
      <c r="E18" s="216">
        <f>C18/C12*100</f>
        <v>4.6850068100666293</v>
      </c>
      <c r="F18" s="209">
        <v>35976</v>
      </c>
      <c r="G18" s="217">
        <v>19090.7</v>
      </c>
      <c r="H18" s="219">
        <f>G18/F18*100</f>
        <v>53.06509895485879</v>
      </c>
      <c r="I18" s="216">
        <f>G18/G12*100</f>
        <v>6.6428359171822864</v>
      </c>
      <c r="J18" s="219"/>
      <c r="K18" s="219"/>
      <c r="L18" s="219"/>
      <c r="M18" s="216"/>
    </row>
    <row r="19" spans="1:13" ht="30" x14ac:dyDescent="0.25">
      <c r="A19" s="208" t="s">
        <v>287</v>
      </c>
      <c r="B19" s="209">
        <f t="shared" si="2"/>
        <v>27340</v>
      </c>
      <c r="C19" s="209">
        <f t="shared" si="2"/>
        <v>15306.6</v>
      </c>
      <c r="D19" s="209">
        <f t="shared" si="1"/>
        <v>55.986100950987563</v>
      </c>
      <c r="E19" s="209">
        <f>C19/C12*100</f>
        <v>3.7563591297839189</v>
      </c>
      <c r="F19" s="209">
        <v>27340</v>
      </c>
      <c r="G19" s="218">
        <v>15306.6</v>
      </c>
      <c r="H19" s="210">
        <f t="shared" si="3"/>
        <v>55.986100950987563</v>
      </c>
      <c r="I19" s="209">
        <f>G19/G12*100</f>
        <v>5.3261133562385039</v>
      </c>
      <c r="J19" s="210"/>
      <c r="K19" s="210"/>
      <c r="L19" s="210"/>
      <c r="M19" s="209"/>
    </row>
    <row r="20" spans="1:13" ht="45" x14ac:dyDescent="0.25">
      <c r="A20" s="208" t="s">
        <v>288</v>
      </c>
      <c r="B20" s="209">
        <f>F20+J20</f>
        <v>100</v>
      </c>
      <c r="C20" s="209">
        <f>G20+K20</f>
        <v>56.9</v>
      </c>
      <c r="D20" s="209">
        <f>C20/B20*100</f>
        <v>56.899999999999991</v>
      </c>
      <c r="E20" s="209">
        <f>C20/C12*100</f>
        <v>1.396370418543014E-2</v>
      </c>
      <c r="F20" s="209">
        <v>100</v>
      </c>
      <c r="G20" s="218">
        <v>56.9</v>
      </c>
      <c r="H20" s="210">
        <f>G20/F20*100</f>
        <v>56.899999999999991</v>
      </c>
      <c r="I20" s="209">
        <f>G20/G12*100</f>
        <v>1.9799031134933351E-2</v>
      </c>
      <c r="J20" s="210"/>
      <c r="K20" s="210"/>
      <c r="L20" s="210"/>
      <c r="M20" s="209"/>
    </row>
    <row r="21" spans="1:13" x14ac:dyDescent="0.25">
      <c r="A21" s="206" t="s">
        <v>289</v>
      </c>
      <c r="B21" s="207">
        <f>F21+J21</f>
        <v>58242.6</v>
      </c>
      <c r="C21" s="207">
        <f>G21+K21</f>
        <v>21335.7</v>
      </c>
      <c r="D21" s="207">
        <f t="shared" si="1"/>
        <v>36.632464896828097</v>
      </c>
      <c r="E21" s="207">
        <f>C21/C12*100</f>
        <v>5.2359473354847426</v>
      </c>
      <c r="F21" s="207">
        <f>F22+F23</f>
        <v>0</v>
      </c>
      <c r="G21" s="207">
        <f>G22+G23</f>
        <v>0</v>
      </c>
      <c r="H21" s="207"/>
      <c r="I21" s="207">
        <f>G21/G12*100</f>
        <v>0</v>
      </c>
      <c r="J21" s="207">
        <f>J22+J23</f>
        <v>58242.6</v>
      </c>
      <c r="K21" s="212">
        <f>K22+K23</f>
        <v>21335.7</v>
      </c>
      <c r="L21" s="212">
        <f t="shared" ref="L21:L42" si="4">K21/J21*100</f>
        <v>36.632464896828097</v>
      </c>
      <c r="M21" s="207">
        <f>K21/K12*100</f>
        <v>17.765360058352737</v>
      </c>
    </row>
    <row r="22" spans="1:13" x14ac:dyDescent="0.25">
      <c r="A22" s="208" t="s">
        <v>290</v>
      </c>
      <c r="B22" s="209">
        <f t="shared" si="2"/>
        <v>41517.599999999999</v>
      </c>
      <c r="C22" s="209">
        <f t="shared" si="2"/>
        <v>18350.3</v>
      </c>
      <c r="D22" s="222">
        <f t="shared" si="1"/>
        <v>44.198845790700815</v>
      </c>
      <c r="E22" s="209">
        <f>C22/C12*100</f>
        <v>4.5033068701915413</v>
      </c>
      <c r="F22" s="210">
        <v>0</v>
      </c>
      <c r="G22" s="210"/>
      <c r="H22" s="210"/>
      <c r="I22" s="209"/>
      <c r="J22" s="210">
        <v>41517.599999999999</v>
      </c>
      <c r="K22" s="209">
        <v>18350.3</v>
      </c>
      <c r="L22" s="210">
        <f t="shared" si="4"/>
        <v>44.198845790700815</v>
      </c>
      <c r="M22" s="209">
        <f>K22/K12*100</f>
        <v>15.27954023907302</v>
      </c>
    </row>
    <row r="23" spans="1:13" ht="30" x14ac:dyDescent="0.25">
      <c r="A23" s="208" t="s">
        <v>291</v>
      </c>
      <c r="B23" s="209">
        <f t="shared" si="2"/>
        <v>16725</v>
      </c>
      <c r="C23" s="209">
        <f t="shared" si="2"/>
        <v>2985.4</v>
      </c>
      <c r="D23" s="222">
        <f t="shared" si="1"/>
        <v>17.849925261584453</v>
      </c>
      <c r="E23" s="209">
        <f>C23/C12*100</f>
        <v>0.73264046529320115</v>
      </c>
      <c r="F23" s="210">
        <v>0</v>
      </c>
      <c r="G23" s="210"/>
      <c r="H23" s="210"/>
      <c r="I23" s="209"/>
      <c r="J23" s="210">
        <v>16725</v>
      </c>
      <c r="K23" s="209">
        <v>2985.4</v>
      </c>
      <c r="L23" s="210">
        <f t="shared" si="4"/>
        <v>17.849925261584453</v>
      </c>
      <c r="M23" s="209">
        <f>K23/K12*100</f>
        <v>2.4858198192797172</v>
      </c>
    </row>
    <row r="24" spans="1:13" x14ac:dyDescent="0.25">
      <c r="A24" s="206" t="s">
        <v>292</v>
      </c>
      <c r="B24" s="207">
        <f t="shared" si="2"/>
        <v>10441.799999999999</v>
      </c>
      <c r="C24" s="212">
        <f t="shared" si="2"/>
        <v>4388.0999999999995</v>
      </c>
      <c r="D24" s="223">
        <f t="shared" si="1"/>
        <v>42.024363615468594</v>
      </c>
      <c r="E24" s="207">
        <f>C24/C12*100</f>
        <v>1.0768739953617925</v>
      </c>
      <c r="F24" s="207">
        <v>10150.5</v>
      </c>
      <c r="G24" s="207">
        <v>4298.2</v>
      </c>
      <c r="H24" s="207">
        <f t="shared" ref="H24:H33" si="5">G24/F24*100</f>
        <v>42.344712083148615</v>
      </c>
      <c r="I24" s="207">
        <f>G24/G12*100</f>
        <v>1.4956097649239108</v>
      </c>
      <c r="J24" s="207">
        <v>291.3</v>
      </c>
      <c r="K24" s="207">
        <v>89.9</v>
      </c>
      <c r="L24" s="207">
        <f t="shared" si="4"/>
        <v>30.861654651561963</v>
      </c>
      <c r="M24" s="207">
        <f>K24/K12*100</f>
        <v>7.4856033279710119E-2</v>
      </c>
    </row>
    <row r="25" spans="1:13" ht="57" x14ac:dyDescent="0.25">
      <c r="A25" s="206" t="s">
        <v>293</v>
      </c>
      <c r="B25" s="207">
        <f t="shared" si="2"/>
        <v>0</v>
      </c>
      <c r="C25" s="214">
        <f t="shared" si="2"/>
        <v>0</v>
      </c>
      <c r="D25" s="223" t="e">
        <f>C25/B25*100</f>
        <v>#DIV/0!</v>
      </c>
      <c r="E25" s="207">
        <f>C25/C12*100</f>
        <v>0</v>
      </c>
      <c r="F25" s="224">
        <v>0</v>
      </c>
      <c r="G25" s="225">
        <v>0</v>
      </c>
      <c r="H25" s="207" t="e">
        <f>G25/F25*100</f>
        <v>#DIV/0!</v>
      </c>
      <c r="I25" s="207">
        <f>G25/G12*100</f>
        <v>0</v>
      </c>
      <c r="J25" s="207">
        <v>0</v>
      </c>
      <c r="K25" s="207">
        <v>0</v>
      </c>
      <c r="L25" s="207" t="e">
        <f t="shared" si="4"/>
        <v>#DIV/0!</v>
      </c>
      <c r="M25" s="207">
        <f>K25/K12*100</f>
        <v>0</v>
      </c>
    </row>
    <row r="26" spans="1:13" ht="42.75" x14ac:dyDescent="0.25">
      <c r="A26" s="206" t="s">
        <v>294</v>
      </c>
      <c r="B26" s="207">
        <f t="shared" si="2"/>
        <v>57237.8</v>
      </c>
      <c r="C26" s="212">
        <f t="shared" si="2"/>
        <v>34944.200000000004</v>
      </c>
      <c r="D26" s="223">
        <f t="shared" si="1"/>
        <v>61.050913906544281</v>
      </c>
      <c r="E26" s="207">
        <f>C26/C12*100</f>
        <v>8.5755794691829177</v>
      </c>
      <c r="F26" s="207">
        <v>55444.5</v>
      </c>
      <c r="G26" s="207">
        <v>33257.800000000003</v>
      </c>
      <c r="H26" s="207">
        <f t="shared" si="5"/>
        <v>59.983947911875845</v>
      </c>
      <c r="I26" s="207">
        <f>G26/G12*100</f>
        <v>11.572446707897829</v>
      </c>
      <c r="J26" s="207">
        <v>1793.3</v>
      </c>
      <c r="K26" s="207">
        <v>1686.4</v>
      </c>
      <c r="L26" s="207">
        <f>K26/J26*100</f>
        <v>94.038922656554959</v>
      </c>
      <c r="M26" s="207">
        <f>K26/K12*100</f>
        <v>1.4041959346262864</v>
      </c>
    </row>
    <row r="27" spans="1:13" ht="57" x14ac:dyDescent="0.25">
      <c r="A27" s="206" t="s">
        <v>295</v>
      </c>
      <c r="B27" s="207">
        <f>SUM(B28:B33)</f>
        <v>24039.200000000001</v>
      </c>
      <c r="C27" s="207">
        <f>SUM(C28:C33)</f>
        <v>12175.5</v>
      </c>
      <c r="D27" s="223">
        <f t="shared" si="1"/>
        <v>50.64852407734034</v>
      </c>
      <c r="E27" s="207">
        <f>C27/C12*100</f>
        <v>2.9879627470949854</v>
      </c>
      <c r="F27" s="207">
        <f>SUM(F28:F33)</f>
        <v>12878.5</v>
      </c>
      <c r="G27" s="207">
        <f>SUM(G28:G33)</f>
        <v>6468.7</v>
      </c>
      <c r="H27" s="207">
        <f>G27/F27*100</f>
        <v>50.228675699809756</v>
      </c>
      <c r="I27" s="207">
        <f>G27/G12*100</f>
        <v>2.2508610316791451</v>
      </c>
      <c r="J27" s="207">
        <f>SUM(J28:J33)</f>
        <v>11164.5</v>
      </c>
      <c r="K27" s="207">
        <f>SUM(K28:K33)</f>
        <v>5706.7999999999993</v>
      </c>
      <c r="L27" s="207">
        <f>K27/J27*100</f>
        <v>51.11558959201038</v>
      </c>
      <c r="M27" s="207">
        <f>K27/K12*100</f>
        <v>4.7518176943342558</v>
      </c>
    </row>
    <row r="28" spans="1:13" ht="30" x14ac:dyDescent="0.25">
      <c r="A28" s="226" t="s">
        <v>296</v>
      </c>
      <c r="B28" s="209">
        <f>F28+J28-3.8</f>
        <v>0</v>
      </c>
      <c r="C28" s="209">
        <f>G28+K28</f>
        <v>0</v>
      </c>
      <c r="D28" s="209" t="e">
        <f t="shared" si="1"/>
        <v>#DIV/0!</v>
      </c>
      <c r="E28" s="209">
        <f>C28/C11*100</f>
        <v>0</v>
      </c>
      <c r="F28" s="209">
        <v>3.8</v>
      </c>
      <c r="G28" s="209">
        <v>0</v>
      </c>
      <c r="H28" s="210">
        <f>G28/F28*100</f>
        <v>0</v>
      </c>
      <c r="I28" s="209">
        <f>G28/G12*100</f>
        <v>0</v>
      </c>
      <c r="J28" s="227"/>
      <c r="K28" s="227"/>
      <c r="L28" s="227"/>
      <c r="M28" s="227"/>
    </row>
    <row r="29" spans="1:13" ht="30" x14ac:dyDescent="0.25">
      <c r="A29" s="208" t="s">
        <v>297</v>
      </c>
      <c r="B29" s="209">
        <f t="shared" si="2"/>
        <v>17811.2</v>
      </c>
      <c r="C29" s="209">
        <f t="shared" si="2"/>
        <v>9236.6</v>
      </c>
      <c r="D29" s="209">
        <f t="shared" si="1"/>
        <v>51.858381243262663</v>
      </c>
      <c r="E29" s="209">
        <f>C29/C12*100</f>
        <v>2.2667337448004226</v>
      </c>
      <c r="F29" s="209">
        <v>11516.7</v>
      </c>
      <c r="G29" s="210">
        <v>5717.8</v>
      </c>
      <c r="H29" s="210">
        <f t="shared" si="5"/>
        <v>49.647902610990997</v>
      </c>
      <c r="I29" s="209">
        <f>G29/G12*100</f>
        <v>1.9895764538369407</v>
      </c>
      <c r="J29" s="210">
        <v>6294.5</v>
      </c>
      <c r="K29" s="209">
        <v>3518.8</v>
      </c>
      <c r="L29" s="210">
        <f t="shared" si="4"/>
        <v>55.902772261498136</v>
      </c>
      <c r="M29" s="209">
        <f>K29/K12*100</f>
        <v>2.9299600656801332</v>
      </c>
    </row>
    <row r="30" spans="1:13" ht="45" x14ac:dyDescent="0.25">
      <c r="A30" s="208" t="s">
        <v>298</v>
      </c>
      <c r="B30" s="209">
        <f t="shared" si="2"/>
        <v>673.1</v>
      </c>
      <c r="C30" s="209">
        <f t="shared" si="2"/>
        <v>462.4</v>
      </c>
      <c r="D30" s="209">
        <f t="shared" si="1"/>
        <v>68.697073243203093</v>
      </c>
      <c r="E30" s="209">
        <f>C30/C12*100</f>
        <v>0.11347656968968185</v>
      </c>
      <c r="F30" s="228"/>
      <c r="G30" s="209">
        <v>3.4</v>
      </c>
      <c r="H30" s="210" t="e">
        <f t="shared" si="5"/>
        <v>#DIV/0!</v>
      </c>
      <c r="I30" s="209">
        <f>G30/G12*100</f>
        <v>1.1830704017359119E-3</v>
      </c>
      <c r="J30" s="209">
        <v>673.1</v>
      </c>
      <c r="K30" s="216">
        <v>459</v>
      </c>
      <c r="L30" s="220">
        <f t="shared" si="4"/>
        <v>68.191947704650119</v>
      </c>
      <c r="M30" s="216">
        <f>K30/K12*100</f>
        <v>0.3821904257551384</v>
      </c>
    </row>
    <row r="31" spans="1:13" ht="45" x14ac:dyDescent="0.25">
      <c r="A31" s="208" t="s">
        <v>299</v>
      </c>
      <c r="B31" s="209">
        <f>F31+J31</f>
        <v>3143.4</v>
      </c>
      <c r="C31" s="209">
        <f>G31+K31</f>
        <v>1278.0999999999999</v>
      </c>
      <c r="D31" s="209">
        <f>C31/B31*100</f>
        <v>40.659795126296359</v>
      </c>
      <c r="E31" s="209">
        <f>C31/C12*100</f>
        <v>0.31365571738837017</v>
      </c>
      <c r="F31" s="228"/>
      <c r="G31" s="229"/>
      <c r="H31" s="210"/>
      <c r="I31" s="209"/>
      <c r="J31" s="209">
        <v>3143.4</v>
      </c>
      <c r="K31" s="209">
        <v>1278.0999999999999</v>
      </c>
      <c r="L31" s="220">
        <f t="shared" si="4"/>
        <v>40.659795126296359</v>
      </c>
      <c r="M31" s="216">
        <f>K31/K12*100</f>
        <v>1.0642213140689376</v>
      </c>
    </row>
    <row r="32" spans="1:13" ht="30" x14ac:dyDescent="0.25">
      <c r="A32" s="208" t="s">
        <v>300</v>
      </c>
      <c r="B32" s="209">
        <f t="shared" si="2"/>
        <v>0</v>
      </c>
      <c r="C32" s="209">
        <f t="shared" si="2"/>
        <v>9</v>
      </c>
      <c r="D32" s="209" t="e">
        <f t="shared" si="1"/>
        <v>#DIV/0!</v>
      </c>
      <c r="E32" s="209">
        <f>C32/C12*100</f>
        <v>2.2086702578009011E-3</v>
      </c>
      <c r="F32" s="228"/>
      <c r="G32" s="210">
        <v>9</v>
      </c>
      <c r="H32" s="210"/>
      <c r="I32" s="209"/>
      <c r="J32" s="210"/>
      <c r="K32" s="210">
        <v>0</v>
      </c>
      <c r="L32" s="210" t="e">
        <f t="shared" si="4"/>
        <v>#DIV/0!</v>
      </c>
      <c r="M32" s="209">
        <f>K32/K12*100</f>
        <v>0</v>
      </c>
    </row>
    <row r="33" spans="1:13" ht="30" x14ac:dyDescent="0.25">
      <c r="A33" s="208" t="s">
        <v>301</v>
      </c>
      <c r="B33" s="209">
        <f t="shared" si="2"/>
        <v>2411.5</v>
      </c>
      <c r="C33" s="209">
        <f t="shared" si="2"/>
        <v>1189.4000000000001</v>
      </c>
      <c r="D33" s="209">
        <f t="shared" si="1"/>
        <v>49.321998755961019</v>
      </c>
      <c r="E33" s="209">
        <f>C33/C12*100</f>
        <v>0.29188804495871018</v>
      </c>
      <c r="F33" s="230">
        <v>1358</v>
      </c>
      <c r="G33" s="230">
        <v>738.5</v>
      </c>
      <c r="H33" s="210">
        <f t="shared" si="5"/>
        <v>54.381443298969067</v>
      </c>
      <c r="I33" s="209">
        <f>G33/G12*100</f>
        <v>0.25696985049469734</v>
      </c>
      <c r="J33" s="210">
        <v>1053.5</v>
      </c>
      <c r="K33" s="210">
        <v>450.9</v>
      </c>
      <c r="L33" s="210">
        <f t="shared" si="4"/>
        <v>42.800189843379208</v>
      </c>
      <c r="M33" s="209">
        <f>K33/K12*100</f>
        <v>0.3754458888300477</v>
      </c>
    </row>
    <row r="34" spans="1:13" ht="42.75" x14ac:dyDescent="0.25">
      <c r="A34" s="206" t="s">
        <v>302</v>
      </c>
      <c r="B34" s="207">
        <f>F34+J34</f>
        <v>11416.9</v>
      </c>
      <c r="C34" s="207">
        <f t="shared" si="2"/>
        <v>8896.4</v>
      </c>
      <c r="D34" s="207">
        <f t="shared" si="1"/>
        <v>77.923078944371937</v>
      </c>
      <c r="E34" s="207">
        <f>C34/C12*100</f>
        <v>2.1832460090555483</v>
      </c>
      <c r="F34" s="207">
        <f>F35+F36+F37</f>
        <v>7523.2</v>
      </c>
      <c r="G34" s="207">
        <f>G35+G36+G37</f>
        <v>4867.7</v>
      </c>
      <c r="H34" s="207">
        <f>G34/F34*100</f>
        <v>64.702520204168437</v>
      </c>
      <c r="I34" s="207">
        <f>G34/G12*100</f>
        <v>1.693774057214676</v>
      </c>
      <c r="J34" s="207">
        <f>J35+J36+J37</f>
        <v>3893.7</v>
      </c>
      <c r="K34" s="207">
        <f>K35+K36+K37</f>
        <v>4028.7000000000003</v>
      </c>
      <c r="L34" s="207">
        <f t="shared" si="4"/>
        <v>103.46713922490179</v>
      </c>
      <c r="M34" s="207">
        <f>K34/K12*100</f>
        <v>3.3545328284089897</v>
      </c>
    </row>
    <row r="35" spans="1:13" x14ac:dyDescent="0.25">
      <c r="A35" s="208" t="s">
        <v>303</v>
      </c>
      <c r="B35" s="209">
        <f>F35+J35</f>
        <v>3146.8</v>
      </c>
      <c r="C35" s="209">
        <f t="shared" ref="B35:C44" si="6">G35+K35</f>
        <v>119</v>
      </c>
      <c r="D35" s="209">
        <f>C35/B35*100</f>
        <v>3.7816194229058091</v>
      </c>
      <c r="E35" s="209">
        <f>C35/C12*100</f>
        <v>2.9203528964256358E-2</v>
      </c>
      <c r="F35" s="210">
        <v>3096.8</v>
      </c>
      <c r="G35" s="210">
        <v>52</v>
      </c>
      <c r="H35" s="210">
        <f>G35/F35*100</f>
        <v>1.6791526737277189</v>
      </c>
      <c r="I35" s="209">
        <f>G35/G12*100</f>
        <v>1.8094017908902183E-2</v>
      </c>
      <c r="J35" s="209">
        <v>50</v>
      </c>
      <c r="K35" s="209">
        <v>67</v>
      </c>
      <c r="L35" s="210">
        <f t="shared" si="4"/>
        <v>134</v>
      </c>
      <c r="M35" s="209">
        <f>K35/K12*100</f>
        <v>5.578814493593523E-2</v>
      </c>
    </row>
    <row r="36" spans="1:13" ht="30" x14ac:dyDescent="0.25">
      <c r="A36" s="208" t="s">
        <v>304</v>
      </c>
      <c r="B36" s="209">
        <f>F36+J36</f>
        <v>8258.7000000000007</v>
      </c>
      <c r="C36" s="209">
        <f t="shared" si="6"/>
        <v>8765.7999999999993</v>
      </c>
      <c r="D36" s="209">
        <f>C36/B36*100</f>
        <v>106.14019155557169</v>
      </c>
      <c r="E36" s="209">
        <f>C36/C12*100</f>
        <v>2.151195749536793</v>
      </c>
      <c r="F36" s="210">
        <v>4420.7</v>
      </c>
      <c r="G36" s="210">
        <v>4809.8999999999996</v>
      </c>
      <c r="H36" s="210">
        <f>G36/F36*100</f>
        <v>108.8040355599792</v>
      </c>
      <c r="I36" s="209">
        <f>G36/G12*100</f>
        <v>1.6736618603851654</v>
      </c>
      <c r="J36" s="209">
        <v>3838</v>
      </c>
      <c r="K36" s="209">
        <v>3955.9</v>
      </c>
      <c r="L36" s="210">
        <f t="shared" si="4"/>
        <v>103.07191245440335</v>
      </c>
      <c r="M36" s="209">
        <f>K36/K12*100</f>
        <v>3.2939152619711374</v>
      </c>
    </row>
    <row r="37" spans="1:13" ht="30" x14ac:dyDescent="0.25">
      <c r="A37" s="208" t="s">
        <v>305</v>
      </c>
      <c r="B37" s="209">
        <f>F37+J37</f>
        <v>11.4</v>
      </c>
      <c r="C37" s="209">
        <f t="shared" si="6"/>
        <v>11.6</v>
      </c>
      <c r="D37" s="209">
        <f>C37/B37*100</f>
        <v>101.75438596491226</v>
      </c>
      <c r="E37" s="209">
        <f>C37/C13*100</f>
        <v>4.6149922798340345E-3</v>
      </c>
      <c r="F37" s="210">
        <v>5.7</v>
      </c>
      <c r="G37" s="210">
        <v>5.8</v>
      </c>
      <c r="H37" s="210">
        <f>G37/F37*100</f>
        <v>101.75438596491226</v>
      </c>
      <c r="I37" s="209">
        <f>G37/G13*100</f>
        <v>2.9704562518373294E-3</v>
      </c>
      <c r="J37" s="209">
        <v>5.7</v>
      </c>
      <c r="K37" s="209">
        <v>5.8</v>
      </c>
      <c r="L37" s="210">
        <f t="shared" si="4"/>
        <v>101.75438596491226</v>
      </c>
      <c r="M37" s="209">
        <f>K37/K13*100</f>
        <v>1.0338957369626639E-2</v>
      </c>
    </row>
    <row r="38" spans="1:13" ht="42.75" x14ac:dyDescent="0.25">
      <c r="A38" s="206" t="s">
        <v>306</v>
      </c>
      <c r="B38" s="207">
        <f t="shared" si="6"/>
        <v>890</v>
      </c>
      <c r="C38" s="207">
        <f t="shared" si="6"/>
        <v>560.29999999999995</v>
      </c>
      <c r="D38" s="207">
        <f>C38/B38*100</f>
        <v>62.955056179775269</v>
      </c>
      <c r="E38" s="207">
        <f>C38/C12*100</f>
        <v>0.13750199393842719</v>
      </c>
      <c r="F38" s="207">
        <v>890</v>
      </c>
      <c r="G38" s="207">
        <v>560.29999999999995</v>
      </c>
      <c r="H38" s="207">
        <f>G38/F38*100</f>
        <v>62.955056179775269</v>
      </c>
      <c r="I38" s="207">
        <f>G38/G12*100</f>
        <v>0.19496304296842101</v>
      </c>
      <c r="J38" s="207"/>
      <c r="K38" s="207"/>
      <c r="L38" s="207"/>
      <c r="M38" s="207"/>
    </row>
    <row r="39" spans="1:13" ht="28.5" x14ac:dyDescent="0.25">
      <c r="A39" s="206" t="s">
        <v>307</v>
      </c>
      <c r="B39" s="207">
        <f t="shared" si="6"/>
        <v>4804.4000000000005</v>
      </c>
      <c r="C39" s="207">
        <f t="shared" si="6"/>
        <v>3022.1</v>
      </c>
      <c r="D39" s="207">
        <f t="shared" si="1"/>
        <v>62.902755807176746</v>
      </c>
      <c r="E39" s="207">
        <f>C39/C12*100</f>
        <v>0.74164693178890029</v>
      </c>
      <c r="F39" s="207">
        <v>4684.3</v>
      </c>
      <c r="G39" s="207">
        <v>2958.9</v>
      </c>
      <c r="H39" s="207">
        <f t="shared" ref="H39:H48" si="7">G39/F39*100</f>
        <v>63.166321542172788</v>
      </c>
      <c r="I39" s="207">
        <f>G39/G12*100</f>
        <v>1.0295844152048208</v>
      </c>
      <c r="J39" s="207">
        <v>120.1</v>
      </c>
      <c r="K39" s="207">
        <v>63.2</v>
      </c>
      <c r="L39" s="207">
        <f t="shared" si="4"/>
        <v>52.622814321398835</v>
      </c>
      <c r="M39" s="215">
        <f>K39/K12*100</f>
        <v>5.2624041193300101E-2</v>
      </c>
    </row>
    <row r="40" spans="1:13" x14ac:dyDescent="0.25">
      <c r="A40" s="206" t="s">
        <v>308</v>
      </c>
      <c r="B40" s="207">
        <f t="shared" si="6"/>
        <v>590.20000000000005</v>
      </c>
      <c r="C40" s="207">
        <f t="shared" si="6"/>
        <v>600.6</v>
      </c>
      <c r="D40" s="207">
        <f t="shared" si="1"/>
        <v>101.76211453744493</v>
      </c>
      <c r="E40" s="207">
        <f>C40/C12*100</f>
        <v>0.14739192853724681</v>
      </c>
      <c r="F40" s="207">
        <v>50</v>
      </c>
      <c r="G40" s="231">
        <v>141.4</v>
      </c>
      <c r="H40" s="207">
        <f t="shared" si="7"/>
        <v>282.8</v>
      </c>
      <c r="I40" s="207">
        <f>G40/G12*100</f>
        <v>4.9201810236899401E-2</v>
      </c>
      <c r="J40" s="207">
        <v>540.20000000000005</v>
      </c>
      <c r="K40" s="215">
        <v>459.2</v>
      </c>
      <c r="L40" s="207">
        <f t="shared" si="4"/>
        <v>85.005553498704174</v>
      </c>
      <c r="M40" s="215">
        <f>K40/K12*100</f>
        <v>0.38235695753106658</v>
      </c>
    </row>
    <row r="41" spans="1:13" ht="31.5" x14ac:dyDescent="0.25">
      <c r="A41" s="203" t="s">
        <v>309</v>
      </c>
      <c r="B41" s="204">
        <f t="shared" si="6"/>
        <v>2001863.4</v>
      </c>
      <c r="C41" s="204">
        <f t="shared" si="6"/>
        <v>826979.70000000007</v>
      </c>
      <c r="D41" s="204">
        <f t="shared" si="1"/>
        <v>41.310496010866679</v>
      </c>
      <c r="E41" s="204">
        <f>C41/C81*100</f>
        <v>67.266683401054479</v>
      </c>
      <c r="F41" s="204">
        <f>F42+F65+F45</f>
        <v>1764124.5</v>
      </c>
      <c r="G41" s="204">
        <f>G42+G65+G45</f>
        <v>792743.3</v>
      </c>
      <c r="H41" s="204">
        <f t="shared" si="7"/>
        <v>44.936924803209756</v>
      </c>
      <c r="I41" s="204">
        <f>G41/G81*100</f>
        <v>73.34574230728272</v>
      </c>
      <c r="J41" s="204">
        <f>J42+J65+J45</f>
        <v>237738.9</v>
      </c>
      <c r="K41" s="204">
        <f>K42+K65+K45</f>
        <v>34236.400000000001</v>
      </c>
      <c r="L41" s="204">
        <f t="shared" si="4"/>
        <v>14.400840586037877</v>
      </c>
      <c r="M41" s="205">
        <f>K41/K81*100</f>
        <v>15.843400395663899</v>
      </c>
    </row>
    <row r="42" spans="1:13" x14ac:dyDescent="0.25">
      <c r="A42" s="206" t="s">
        <v>310</v>
      </c>
      <c r="B42" s="207">
        <f t="shared" si="6"/>
        <v>263184.8</v>
      </c>
      <c r="C42" s="207">
        <f t="shared" si="6"/>
        <v>111463.70000000001</v>
      </c>
      <c r="D42" s="207">
        <f t="shared" si="1"/>
        <v>42.351875944203471</v>
      </c>
      <c r="E42" s="207">
        <f>C42/C41*100</f>
        <v>13.478408236622979</v>
      </c>
      <c r="F42" s="207">
        <f>F43+F44</f>
        <v>226447.1</v>
      </c>
      <c r="G42" s="207">
        <f>G43+G44</f>
        <v>93094.8</v>
      </c>
      <c r="H42" s="207">
        <f>G42/F42*100</f>
        <v>41.111058609273428</v>
      </c>
      <c r="I42" s="207">
        <f>G42/G41*100</f>
        <v>11.743372665527415</v>
      </c>
      <c r="J42" s="207">
        <f>J43+J44</f>
        <v>36737.699999999997</v>
      </c>
      <c r="K42" s="207">
        <f>K43+K44</f>
        <v>18368.900000000001</v>
      </c>
      <c r="L42" s="207">
        <f t="shared" si="4"/>
        <v>50.000136099973602</v>
      </c>
      <c r="M42" s="207">
        <f>K42/K41*100</f>
        <v>53.653129417812615</v>
      </c>
    </row>
    <row r="43" spans="1:13" ht="30" x14ac:dyDescent="0.25">
      <c r="A43" s="208" t="s">
        <v>311</v>
      </c>
      <c r="B43" s="209">
        <f t="shared" si="6"/>
        <v>72671.7</v>
      </c>
      <c r="C43" s="209">
        <f t="shared" si="6"/>
        <v>42325.100000000006</v>
      </c>
      <c r="D43" s="209">
        <f>C43/B43*100</f>
        <v>58.241516298641706</v>
      </c>
      <c r="E43" s="209">
        <f>C43/C41*100</f>
        <v>5.1180337316623374</v>
      </c>
      <c r="F43" s="232">
        <v>35934</v>
      </c>
      <c r="G43" s="232">
        <v>23956.2</v>
      </c>
      <c r="H43" s="209">
        <f>G43/F43*100</f>
        <v>66.667223242611456</v>
      </c>
      <c r="I43" s="209">
        <f>G43/G41*100</f>
        <v>3.0219366092403428</v>
      </c>
      <c r="J43" s="209">
        <v>36737.699999999997</v>
      </c>
      <c r="K43" s="209">
        <v>18368.900000000001</v>
      </c>
      <c r="L43" s="232">
        <f>K43/J43*100</f>
        <v>50.000136099973602</v>
      </c>
      <c r="M43" s="209">
        <f>K43/K41*100</f>
        <v>53.653129417812615</v>
      </c>
    </row>
    <row r="44" spans="1:13" ht="45" x14ac:dyDescent="0.25">
      <c r="A44" s="233" t="s">
        <v>312</v>
      </c>
      <c r="B44" s="209">
        <f t="shared" si="6"/>
        <v>190513.1</v>
      </c>
      <c r="C44" s="209">
        <f t="shared" si="6"/>
        <v>69138.600000000006</v>
      </c>
      <c r="D44" s="209">
        <f>C44/B44*100</f>
        <v>36.290732763258802</v>
      </c>
      <c r="E44" s="209">
        <f>C44/C41*100</f>
        <v>8.3603745049606424</v>
      </c>
      <c r="F44" s="209">
        <v>190513.1</v>
      </c>
      <c r="G44" s="209">
        <v>69138.600000000006</v>
      </c>
      <c r="H44" s="209">
        <f>G44/F44*100</f>
        <v>36.290732763258802</v>
      </c>
      <c r="I44" s="209">
        <f>G44/G41*100</f>
        <v>8.7214360562870734</v>
      </c>
      <c r="J44" s="209"/>
      <c r="K44" s="209"/>
      <c r="L44" s="232"/>
      <c r="M44" s="209"/>
    </row>
    <row r="45" spans="1:13" x14ac:dyDescent="0.25">
      <c r="A45" s="206" t="s">
        <v>313</v>
      </c>
      <c r="B45" s="207">
        <f>SUM(B46:B64)</f>
        <v>544783.19999999995</v>
      </c>
      <c r="C45" s="207">
        <f>SUM(C46:C64)</f>
        <v>74187.3</v>
      </c>
      <c r="D45" s="207">
        <f>C45/B45*100</f>
        <v>13.617765746080277</v>
      </c>
      <c r="E45" s="207">
        <f>C45/C41*100</f>
        <v>8.9708731665360109</v>
      </c>
      <c r="F45" s="207">
        <f>SUM(F46:F64)</f>
        <v>348442.6</v>
      </c>
      <c r="G45" s="207">
        <f>SUM(G46:G64)</f>
        <v>60656.9</v>
      </c>
      <c r="H45" s="207">
        <f>G45/F45*100</f>
        <v>17.408003498998113</v>
      </c>
      <c r="I45" s="207">
        <f>G45/G41*100</f>
        <v>7.6515184675796055</v>
      </c>
      <c r="J45" s="207">
        <f>SUM(J46:J64)</f>
        <v>196340.6</v>
      </c>
      <c r="K45" s="207">
        <f>SUM(K46:K64)</f>
        <v>13530.4</v>
      </c>
      <c r="L45" s="207">
        <f>K45/J45*100</f>
        <v>6.8912899318836747</v>
      </c>
      <c r="M45" s="207">
        <f>K45/K41*100</f>
        <v>39.520510334030448</v>
      </c>
    </row>
    <row r="46" spans="1:13" ht="210" x14ac:dyDescent="0.25">
      <c r="A46" s="234" t="s">
        <v>314</v>
      </c>
      <c r="B46" s="235">
        <f t="shared" ref="B46:C68" si="8">F46+J46</f>
        <v>353</v>
      </c>
      <c r="C46" s="235">
        <f>G46+K46</f>
        <v>139.6</v>
      </c>
      <c r="D46" s="235">
        <f t="shared" si="1"/>
        <v>39.546742209631724</v>
      </c>
      <c r="E46" s="235">
        <f>C46/C41*100</f>
        <v>1.68807045686853E-2</v>
      </c>
      <c r="F46" s="209">
        <v>353</v>
      </c>
      <c r="G46" s="209">
        <v>139.6</v>
      </c>
      <c r="H46" s="235">
        <f t="shared" si="7"/>
        <v>39.546742209631724</v>
      </c>
      <c r="I46" s="235">
        <f>G46/G41*100</f>
        <v>1.7609735711421336E-2</v>
      </c>
      <c r="J46" s="229"/>
      <c r="K46" s="236"/>
      <c r="L46" s="235"/>
      <c r="M46" s="235">
        <f>K46/K41*100</f>
        <v>0</v>
      </c>
    </row>
    <row r="47" spans="1:13" ht="30" x14ac:dyDescent="0.25">
      <c r="A47" s="226" t="s">
        <v>315</v>
      </c>
      <c r="B47" s="235">
        <f>F47+J47</f>
        <v>35311.4</v>
      </c>
      <c r="C47" s="235">
        <f t="shared" si="8"/>
        <v>4045.9</v>
      </c>
      <c r="D47" s="235">
        <f t="shared" si="1"/>
        <v>11.457772843897438</v>
      </c>
      <c r="E47" s="235">
        <f>C47/C41*100</f>
        <v>0.48923812761062935</v>
      </c>
      <c r="F47" s="237">
        <v>15000</v>
      </c>
      <c r="G47" s="237">
        <v>68.3</v>
      </c>
      <c r="H47" s="235">
        <f t="shared" si="7"/>
        <v>0.45533333333333326</v>
      </c>
      <c r="I47" s="235">
        <f>G47/G41*100</f>
        <v>8.6156514977799234E-3</v>
      </c>
      <c r="J47" s="209">
        <v>20311.400000000001</v>
      </c>
      <c r="K47" s="235">
        <v>3977.6</v>
      </c>
      <c r="L47" s="235">
        <f t="shared" ref="L47:L52" si="9">K47/J47*100</f>
        <v>19.583091268942564</v>
      </c>
      <c r="M47" s="235">
        <f>K47/K41*100</f>
        <v>11.618043953219379</v>
      </c>
    </row>
    <row r="48" spans="1:13" ht="105" x14ac:dyDescent="0.25">
      <c r="A48" s="238" t="s">
        <v>316</v>
      </c>
      <c r="B48" s="235">
        <f t="shared" si="8"/>
        <v>522</v>
      </c>
      <c r="C48" s="235">
        <f t="shared" si="8"/>
        <v>0</v>
      </c>
      <c r="D48" s="235">
        <f>C48/B48*100</f>
        <v>0</v>
      </c>
      <c r="E48" s="235">
        <f>C48/C41*100</f>
        <v>0</v>
      </c>
      <c r="F48" s="209">
        <v>522</v>
      </c>
      <c r="G48" s="209"/>
      <c r="H48" s="235">
        <f t="shared" si="7"/>
        <v>0</v>
      </c>
      <c r="I48" s="235">
        <f>G48/G41*100</f>
        <v>0</v>
      </c>
      <c r="J48" s="229"/>
      <c r="K48" s="229"/>
      <c r="L48" s="235" t="e">
        <f t="shared" si="9"/>
        <v>#DIV/0!</v>
      </c>
      <c r="M48" s="235">
        <f>K48/K41*100</f>
        <v>0</v>
      </c>
    </row>
    <row r="49" spans="1:13" ht="90" x14ac:dyDescent="0.25">
      <c r="A49" s="238" t="s">
        <v>317</v>
      </c>
      <c r="B49" s="235">
        <f t="shared" si="8"/>
        <v>182227.5</v>
      </c>
      <c r="C49" s="235">
        <f>G49+K49</f>
        <v>0</v>
      </c>
      <c r="D49" s="235">
        <f t="shared" si="1"/>
        <v>0</v>
      </c>
      <c r="E49" s="235">
        <f>C49/C41*100</f>
        <v>0</v>
      </c>
      <c r="F49" s="209">
        <v>176476.4</v>
      </c>
      <c r="G49" s="209">
        <v>0</v>
      </c>
      <c r="H49" s="235">
        <f>G49/F49*100</f>
        <v>0</v>
      </c>
      <c r="I49" s="235">
        <f>G49/G41*100</f>
        <v>0</v>
      </c>
      <c r="J49" s="209">
        <v>5751.1</v>
      </c>
      <c r="K49" s="209">
        <v>0</v>
      </c>
      <c r="L49" s="209">
        <f t="shared" si="9"/>
        <v>0</v>
      </c>
      <c r="M49" s="209">
        <f>K49/K41*100</f>
        <v>0</v>
      </c>
    </row>
    <row r="50" spans="1:13" ht="90" x14ac:dyDescent="0.25">
      <c r="A50" s="238" t="s">
        <v>318</v>
      </c>
      <c r="B50" s="235">
        <f t="shared" si="8"/>
        <v>13841.6</v>
      </c>
      <c r="C50" s="235">
        <f t="shared" si="8"/>
        <v>13663</v>
      </c>
      <c r="D50" s="235">
        <f t="shared" si="1"/>
        <v>98.709686741417187</v>
      </c>
      <c r="E50" s="235">
        <f>C50/C41*100</f>
        <v>1.6521566369766996</v>
      </c>
      <c r="F50" s="209">
        <v>8103.3</v>
      </c>
      <c r="G50" s="209">
        <v>7966.2</v>
      </c>
      <c r="H50" s="235">
        <f>G50/F50*100</f>
        <v>98.308096701343899</v>
      </c>
      <c r="I50" s="235">
        <f>G50/G41*100</f>
        <v>1.0048902336986008</v>
      </c>
      <c r="J50" s="209">
        <v>5738.3</v>
      </c>
      <c r="K50" s="209">
        <v>5696.8</v>
      </c>
      <c r="L50" s="235">
        <f t="shared" si="9"/>
        <v>99.276789292996185</v>
      </c>
      <c r="M50" s="235">
        <f>K50/K41*100</f>
        <v>16.639599957939502</v>
      </c>
    </row>
    <row r="51" spans="1:13" ht="90" x14ac:dyDescent="0.25">
      <c r="A51" s="238" t="s">
        <v>319</v>
      </c>
      <c r="B51" s="235">
        <f t="shared" si="8"/>
        <v>36270.9</v>
      </c>
      <c r="C51" s="235">
        <f>G51+K51</f>
        <v>0</v>
      </c>
      <c r="D51" s="235">
        <f>C51/B51*100</f>
        <v>0</v>
      </c>
      <c r="E51" s="235">
        <f>C51/C40*100</f>
        <v>0</v>
      </c>
      <c r="F51" s="209">
        <v>22004</v>
      </c>
      <c r="G51" s="229"/>
      <c r="H51" s="235"/>
      <c r="I51" s="235"/>
      <c r="J51" s="209">
        <v>14266.9</v>
      </c>
      <c r="K51" s="229"/>
      <c r="L51" s="235">
        <f t="shared" si="9"/>
        <v>0</v>
      </c>
      <c r="M51" s="235">
        <f>K51/K41*100</f>
        <v>0</v>
      </c>
    </row>
    <row r="52" spans="1:13" ht="90" x14ac:dyDescent="0.25">
      <c r="A52" s="238" t="s">
        <v>320</v>
      </c>
      <c r="B52" s="235">
        <f t="shared" si="8"/>
        <v>72208.7</v>
      </c>
      <c r="C52" s="235">
        <f t="shared" si="8"/>
        <v>42040</v>
      </c>
      <c r="D52" s="235">
        <f>C52/B52*100</f>
        <v>58.220131369211749</v>
      </c>
      <c r="E52" s="235">
        <f>C52/C41*100</f>
        <v>5.083558883005229</v>
      </c>
      <c r="F52" s="209">
        <v>72208.7</v>
      </c>
      <c r="G52" s="209">
        <v>42040</v>
      </c>
      <c r="H52" s="235">
        <f t="shared" ref="H52:H65" si="10">G52/F52*100</f>
        <v>58.220131369211749</v>
      </c>
      <c r="I52" s="235">
        <f>G52/G41*100</f>
        <v>5.3031037916056807</v>
      </c>
      <c r="J52" s="229"/>
      <c r="K52" s="229"/>
      <c r="L52" s="235" t="e">
        <f t="shared" si="9"/>
        <v>#DIV/0!</v>
      </c>
      <c r="M52" s="235">
        <f>K52/K41*100</f>
        <v>0</v>
      </c>
    </row>
    <row r="53" spans="1:13" ht="135" x14ac:dyDescent="0.25">
      <c r="A53" s="238" t="s">
        <v>321</v>
      </c>
      <c r="B53" s="235">
        <f t="shared" si="8"/>
        <v>4952.6000000000004</v>
      </c>
      <c r="C53" s="235">
        <f t="shared" si="8"/>
        <v>4942.8</v>
      </c>
      <c r="D53" s="235">
        <f t="shared" si="1"/>
        <v>99.802124136817014</v>
      </c>
      <c r="E53" s="235">
        <f>C53/C41*100</f>
        <v>0.59769302680585745</v>
      </c>
      <c r="F53" s="209">
        <v>4952.6000000000004</v>
      </c>
      <c r="G53" s="209">
        <v>4942.8</v>
      </c>
      <c r="H53" s="235">
        <f t="shared" si="10"/>
        <v>99.802124136817014</v>
      </c>
      <c r="I53" s="235">
        <f>G53/G41*100</f>
        <v>0.62350574265339109</v>
      </c>
      <c r="J53" s="229"/>
      <c r="K53" s="229"/>
      <c r="L53" s="235"/>
      <c r="M53" s="235">
        <f>K53/K41*100</f>
        <v>0</v>
      </c>
    </row>
    <row r="54" spans="1:13" ht="60" x14ac:dyDescent="0.25">
      <c r="A54" s="238" t="s">
        <v>322</v>
      </c>
      <c r="B54" s="235">
        <f>F54+J54</f>
        <v>1680</v>
      </c>
      <c r="C54" s="235">
        <f t="shared" si="8"/>
        <v>0</v>
      </c>
      <c r="D54" s="235">
        <f t="shared" si="1"/>
        <v>0</v>
      </c>
      <c r="E54" s="235">
        <f>C54/C41*100</f>
        <v>0</v>
      </c>
      <c r="F54" s="209">
        <v>779.2</v>
      </c>
      <c r="G54" s="229">
        <v>0</v>
      </c>
      <c r="H54" s="235">
        <f>G54/F54*100</f>
        <v>0</v>
      </c>
      <c r="I54" s="235"/>
      <c r="J54" s="209">
        <v>900.8</v>
      </c>
      <c r="K54" s="229"/>
      <c r="L54" s="235">
        <f t="shared" ref="L54:L68" si="11">K54/J54*100</f>
        <v>0</v>
      </c>
      <c r="M54" s="235">
        <f>K54/K41*100</f>
        <v>0</v>
      </c>
    </row>
    <row r="55" spans="1:13" ht="75" x14ac:dyDescent="0.25">
      <c r="A55" s="238" t="s">
        <v>323</v>
      </c>
      <c r="B55" s="235">
        <f>F55+J55</f>
        <v>20000</v>
      </c>
      <c r="C55" s="235">
        <f>G55+K55</f>
        <v>0</v>
      </c>
      <c r="D55" s="235">
        <f t="shared" si="1"/>
        <v>0</v>
      </c>
      <c r="E55" s="235">
        <f>C55/C41*100</f>
        <v>0</v>
      </c>
      <c r="F55" s="229"/>
      <c r="G55" s="229">
        <v>0</v>
      </c>
      <c r="H55" s="235" t="e">
        <f t="shared" si="10"/>
        <v>#DIV/0!</v>
      </c>
      <c r="I55" s="235">
        <f>G55/G41*100</f>
        <v>0</v>
      </c>
      <c r="J55" s="209">
        <v>20000</v>
      </c>
      <c r="K55" s="229"/>
      <c r="L55" s="235">
        <f t="shared" si="11"/>
        <v>0</v>
      </c>
      <c r="M55" s="235">
        <f>K55/K41*100</f>
        <v>0</v>
      </c>
    </row>
    <row r="56" spans="1:13" ht="105" x14ac:dyDescent="0.25">
      <c r="A56" s="238" t="s">
        <v>324</v>
      </c>
      <c r="B56" s="235">
        <f t="shared" si="8"/>
        <v>36899.699999999997</v>
      </c>
      <c r="C56" s="235">
        <f t="shared" si="8"/>
        <v>0</v>
      </c>
      <c r="D56" s="235">
        <f t="shared" si="1"/>
        <v>0</v>
      </c>
      <c r="E56" s="235">
        <f t="shared" ref="E56:E64" si="12">C56/C41*100</f>
        <v>0</v>
      </c>
      <c r="F56" s="209">
        <v>36899.699999999997</v>
      </c>
      <c r="G56" s="229"/>
      <c r="H56" s="235">
        <f t="shared" si="10"/>
        <v>0</v>
      </c>
      <c r="I56" s="235">
        <f t="shared" ref="I56:I61" si="13">G56/G41*100</f>
        <v>0</v>
      </c>
      <c r="J56" s="229"/>
      <c r="K56" s="229"/>
      <c r="L56" s="235" t="e">
        <f t="shared" si="11"/>
        <v>#DIV/0!</v>
      </c>
      <c r="M56" s="235">
        <f>K56/K41*100</f>
        <v>0</v>
      </c>
    </row>
    <row r="57" spans="1:13" ht="75" x14ac:dyDescent="0.25">
      <c r="A57" s="238" t="s">
        <v>325</v>
      </c>
      <c r="B57" s="235">
        <f t="shared" si="8"/>
        <v>309.39999999999998</v>
      </c>
      <c r="C57" s="235">
        <f t="shared" si="8"/>
        <v>0</v>
      </c>
      <c r="D57" s="235">
        <f t="shared" si="1"/>
        <v>0</v>
      </c>
      <c r="E57" s="235">
        <f t="shared" si="12"/>
        <v>0</v>
      </c>
      <c r="F57" s="209">
        <v>309.39999999999998</v>
      </c>
      <c r="G57" s="209"/>
      <c r="H57" s="235">
        <f t="shared" si="10"/>
        <v>0</v>
      </c>
      <c r="I57" s="235">
        <f t="shared" si="13"/>
        <v>0</v>
      </c>
      <c r="J57" s="229"/>
      <c r="K57" s="229"/>
      <c r="L57" s="235" t="e">
        <f t="shared" si="11"/>
        <v>#DIV/0!</v>
      </c>
      <c r="M57" s="235">
        <f>K57/K42*100</f>
        <v>0</v>
      </c>
    </row>
    <row r="58" spans="1:13" ht="90" x14ac:dyDescent="0.25">
      <c r="A58" s="238" t="s">
        <v>326</v>
      </c>
      <c r="B58" s="235">
        <f t="shared" si="8"/>
        <v>9356</v>
      </c>
      <c r="C58" s="235">
        <f t="shared" si="8"/>
        <v>9356</v>
      </c>
      <c r="D58" s="235">
        <f t="shared" si="1"/>
        <v>100</v>
      </c>
      <c r="E58" s="235">
        <f t="shared" si="12"/>
        <v>22.105086579830875</v>
      </c>
      <c r="F58" s="209">
        <v>5500</v>
      </c>
      <c r="G58" s="209">
        <v>5500</v>
      </c>
      <c r="H58" s="235">
        <f t="shared" si="10"/>
        <v>100</v>
      </c>
      <c r="I58" s="235">
        <f t="shared" si="13"/>
        <v>22.958566049707382</v>
      </c>
      <c r="J58" s="209">
        <v>3856</v>
      </c>
      <c r="K58" s="209">
        <v>3856</v>
      </c>
      <c r="L58" s="235">
        <f t="shared" si="11"/>
        <v>100</v>
      </c>
      <c r="M58" s="235">
        <f>K58/K43*100</f>
        <v>20.992002787319873</v>
      </c>
    </row>
    <row r="59" spans="1:13" ht="60" x14ac:dyDescent="0.25">
      <c r="A59" s="238" t="s">
        <v>327</v>
      </c>
      <c r="B59" s="235">
        <f t="shared" si="8"/>
        <v>25010.400000000001</v>
      </c>
      <c r="C59" s="235">
        <f t="shared" si="8"/>
        <v>0</v>
      </c>
      <c r="D59" s="235">
        <f t="shared" si="1"/>
        <v>0</v>
      </c>
      <c r="E59" s="235">
        <f t="shared" si="12"/>
        <v>0</v>
      </c>
      <c r="F59" s="229"/>
      <c r="G59" s="229"/>
      <c r="H59" s="235" t="e">
        <f t="shared" si="10"/>
        <v>#DIV/0!</v>
      </c>
      <c r="I59" s="235">
        <f t="shared" si="13"/>
        <v>0</v>
      </c>
      <c r="J59" s="209">
        <v>25010.400000000001</v>
      </c>
      <c r="K59" s="209"/>
      <c r="L59" s="235">
        <f t="shared" si="11"/>
        <v>0</v>
      </c>
      <c r="M59" s="235" t="e">
        <f>K59/K44*100</f>
        <v>#DIV/0!</v>
      </c>
    </row>
    <row r="60" spans="1:13" ht="105" x14ac:dyDescent="0.25">
      <c r="A60" s="238" t="s">
        <v>328</v>
      </c>
      <c r="B60" s="235">
        <f t="shared" si="8"/>
        <v>0</v>
      </c>
      <c r="C60" s="235">
        <f t="shared" si="8"/>
        <v>0</v>
      </c>
      <c r="D60" s="235" t="e">
        <f t="shared" si="1"/>
        <v>#DIV/0!</v>
      </c>
      <c r="E60" s="235">
        <f t="shared" si="12"/>
        <v>0</v>
      </c>
      <c r="F60" s="209"/>
      <c r="G60" s="209"/>
      <c r="H60" s="235" t="e">
        <f t="shared" si="10"/>
        <v>#DIV/0!</v>
      </c>
      <c r="I60" s="235">
        <f t="shared" si="13"/>
        <v>0</v>
      </c>
      <c r="J60" s="229"/>
      <c r="K60" s="229"/>
      <c r="L60" s="235" t="e">
        <f t="shared" si="11"/>
        <v>#DIV/0!</v>
      </c>
      <c r="M60" s="235">
        <f>K60/K45*100</f>
        <v>0</v>
      </c>
    </row>
    <row r="61" spans="1:13" ht="225" x14ac:dyDescent="0.25">
      <c r="A61" s="238" t="s">
        <v>329</v>
      </c>
      <c r="B61" s="235">
        <f t="shared" si="8"/>
        <v>5334.3</v>
      </c>
      <c r="C61" s="235">
        <f t="shared" si="8"/>
        <v>0</v>
      </c>
      <c r="D61" s="235">
        <f t="shared" si="1"/>
        <v>0</v>
      </c>
      <c r="E61" s="235">
        <f t="shared" si="12"/>
        <v>0</v>
      </c>
      <c r="F61" s="209">
        <v>5334.3</v>
      </c>
      <c r="G61" s="209"/>
      <c r="H61" s="235">
        <f t="shared" si="10"/>
        <v>0</v>
      </c>
      <c r="I61" s="235">
        <f t="shared" si="13"/>
        <v>0</v>
      </c>
      <c r="J61" s="229"/>
      <c r="K61" s="229"/>
      <c r="L61" s="235"/>
      <c r="M61" s="235"/>
    </row>
    <row r="62" spans="1:13" ht="105" x14ac:dyDescent="0.25">
      <c r="A62" s="238" t="s">
        <v>330</v>
      </c>
      <c r="B62" s="235">
        <f t="shared" si="8"/>
        <v>86778.9</v>
      </c>
      <c r="C62" s="235">
        <f t="shared" si="8"/>
        <v>0</v>
      </c>
      <c r="D62" s="235">
        <f>C62/B62*100</f>
        <v>0</v>
      </c>
      <c r="E62" s="235">
        <f t="shared" si="12"/>
        <v>0</v>
      </c>
      <c r="F62" s="209"/>
      <c r="G62" s="209"/>
      <c r="H62" s="235"/>
      <c r="I62" s="235"/>
      <c r="J62" s="209">
        <v>86778.9</v>
      </c>
      <c r="K62" s="209">
        <v>0</v>
      </c>
      <c r="L62" s="235"/>
      <c r="M62" s="235"/>
    </row>
    <row r="63" spans="1:13" ht="150" x14ac:dyDescent="0.25">
      <c r="A63" s="238" t="s">
        <v>331</v>
      </c>
      <c r="B63" s="235">
        <f t="shared" si="8"/>
        <v>13539.6</v>
      </c>
      <c r="C63" s="235">
        <f t="shared" si="8"/>
        <v>0</v>
      </c>
      <c r="D63" s="235">
        <f>C63/B63*100</f>
        <v>0</v>
      </c>
      <c r="E63" s="235" t="e">
        <f t="shared" si="12"/>
        <v>#DIV/0!</v>
      </c>
      <c r="F63" s="209"/>
      <c r="G63" s="209"/>
      <c r="H63" s="235"/>
      <c r="I63" s="235"/>
      <c r="J63" s="209">
        <v>13539.6</v>
      </c>
      <c r="K63" s="209"/>
      <c r="L63" s="235"/>
      <c r="M63" s="235"/>
    </row>
    <row r="64" spans="1:13" ht="60" x14ac:dyDescent="0.25">
      <c r="A64" s="238" t="s">
        <v>332</v>
      </c>
      <c r="B64" s="235">
        <f t="shared" si="8"/>
        <v>187.2</v>
      </c>
      <c r="C64" s="235">
        <f t="shared" si="8"/>
        <v>0</v>
      </c>
      <c r="D64" s="235">
        <f>C64/B64*100</f>
        <v>0</v>
      </c>
      <c r="E64" s="235" t="e">
        <f t="shared" si="12"/>
        <v>#DIV/0!</v>
      </c>
      <c r="F64" s="209"/>
      <c r="G64" s="209"/>
      <c r="H64" s="235"/>
      <c r="I64" s="235"/>
      <c r="J64" s="209">
        <v>187.2</v>
      </c>
      <c r="K64" s="209"/>
      <c r="L64" s="235"/>
      <c r="M64" s="235"/>
    </row>
    <row r="65" spans="1:13" x14ac:dyDescent="0.25">
      <c r="A65" s="206" t="s">
        <v>333</v>
      </c>
      <c r="B65" s="207">
        <f t="shared" si="8"/>
        <v>1193895.3999999999</v>
      </c>
      <c r="C65" s="207">
        <f t="shared" si="8"/>
        <v>641328.69999999995</v>
      </c>
      <c r="D65" s="207">
        <f t="shared" si="1"/>
        <v>53.71732733035072</v>
      </c>
      <c r="E65" s="207">
        <f>C65/C41*100</f>
        <v>77.550718596840994</v>
      </c>
      <c r="F65" s="207">
        <f>F66+F67+F71+F72+F73+F70</f>
        <v>1189234.7999999998</v>
      </c>
      <c r="G65" s="207">
        <f>G66+G67+G71+G72+G73+G70</f>
        <v>638991.6</v>
      </c>
      <c r="H65" s="207">
        <f t="shared" si="10"/>
        <v>53.731323704957177</v>
      </c>
      <c r="I65" s="207">
        <f>G65/G41*100</f>
        <v>80.605108866892976</v>
      </c>
      <c r="J65" s="207">
        <f>J66+J67</f>
        <v>4660.6000000000004</v>
      </c>
      <c r="K65" s="207">
        <f>K66+K67</f>
        <v>2337.1</v>
      </c>
      <c r="L65" s="207">
        <f t="shared" si="11"/>
        <v>50.1459039608634</v>
      </c>
      <c r="M65" s="207">
        <f>K65/K41*100</f>
        <v>6.8263602481569317</v>
      </c>
    </row>
    <row r="66" spans="1:13" ht="60" x14ac:dyDescent="0.25">
      <c r="A66" s="226" t="s">
        <v>334</v>
      </c>
      <c r="B66" s="235">
        <f t="shared" si="8"/>
        <v>4086.8</v>
      </c>
      <c r="C66" s="235">
        <f t="shared" si="8"/>
        <v>2068.1</v>
      </c>
      <c r="D66" s="235">
        <f t="shared" si="1"/>
        <v>50.604384848781436</v>
      </c>
      <c r="E66" s="235">
        <f>C66/C41*100</f>
        <v>0.25007868996058785</v>
      </c>
      <c r="F66" s="236"/>
      <c r="G66" s="236"/>
      <c r="H66" s="239"/>
      <c r="I66" s="235">
        <f>G66/G41*100</f>
        <v>0</v>
      </c>
      <c r="J66" s="235">
        <v>4086.8</v>
      </c>
      <c r="K66" s="235">
        <v>2068.1</v>
      </c>
      <c r="L66" s="235">
        <f t="shared" si="11"/>
        <v>50.604384848781436</v>
      </c>
      <c r="M66" s="235">
        <f>K66/K41*100</f>
        <v>6.0406467969763167</v>
      </c>
    </row>
    <row r="67" spans="1:13" ht="42.75" x14ac:dyDescent="0.25">
      <c r="A67" s="240" t="s">
        <v>335</v>
      </c>
      <c r="B67" s="241">
        <f t="shared" si="8"/>
        <v>41681.100000000006</v>
      </c>
      <c r="C67" s="241">
        <f t="shared" si="8"/>
        <v>20431.7</v>
      </c>
      <c r="D67" s="241">
        <f t="shared" si="1"/>
        <v>49.019099783834875</v>
      </c>
      <c r="E67" s="241">
        <f>C67/C41*100</f>
        <v>2.4706410568481907</v>
      </c>
      <c r="F67" s="241">
        <f>F68+F69</f>
        <v>41107.300000000003</v>
      </c>
      <c r="G67" s="242">
        <f>G68+G69</f>
        <v>20162.7</v>
      </c>
      <c r="H67" s="241">
        <f t="shared" ref="H67:H74" si="14">G67/F67*100</f>
        <v>49.048952375855379</v>
      </c>
      <c r="I67" s="241">
        <f>G67/G41*100</f>
        <v>2.5434084400334886</v>
      </c>
      <c r="J67" s="241">
        <f>J68+J69+J70</f>
        <v>573.79999999999995</v>
      </c>
      <c r="K67" s="241">
        <f>K68+K69+K70</f>
        <v>269</v>
      </c>
      <c r="L67" s="241">
        <f t="shared" si="11"/>
        <v>46.880446148483799</v>
      </c>
      <c r="M67" s="241">
        <f>K67/K41*100</f>
        <v>0.78571345118061475</v>
      </c>
    </row>
    <row r="68" spans="1:13" x14ac:dyDescent="0.25">
      <c r="A68" s="243" t="s">
        <v>336</v>
      </c>
      <c r="B68" s="239">
        <f t="shared" si="8"/>
        <v>8767.0999999999985</v>
      </c>
      <c r="C68" s="239">
        <f t="shared" si="8"/>
        <v>4336</v>
      </c>
      <c r="D68" s="239">
        <f t="shared" si="1"/>
        <v>49.457631371833337</v>
      </c>
      <c r="E68" s="239">
        <f>C68/C41*100</f>
        <v>0.52431758603022538</v>
      </c>
      <c r="F68" s="239">
        <v>8193.2999999999993</v>
      </c>
      <c r="G68" s="244">
        <v>4067</v>
      </c>
      <c r="H68" s="239">
        <f t="shared" si="14"/>
        <v>49.638118950850092</v>
      </c>
      <c r="I68" s="239">
        <f>G68/G41*100</f>
        <v>0.51302861846956005</v>
      </c>
      <c r="J68" s="239">
        <v>573.79999999999995</v>
      </c>
      <c r="K68" s="239">
        <v>269</v>
      </c>
      <c r="L68" s="235">
        <f t="shared" si="11"/>
        <v>46.880446148483799</v>
      </c>
      <c r="M68" s="235">
        <f>K68/K41*100</f>
        <v>0.78571345118061475</v>
      </c>
    </row>
    <row r="69" spans="1:13" ht="45" x14ac:dyDescent="0.25">
      <c r="A69" s="243" t="s">
        <v>337</v>
      </c>
      <c r="B69" s="239">
        <f t="shared" ref="B69:C76" si="15">F69+J69</f>
        <v>32914</v>
      </c>
      <c r="C69" s="239">
        <f t="shared" si="15"/>
        <v>16095.7</v>
      </c>
      <c r="D69" s="239">
        <f t="shared" si="1"/>
        <v>48.902290818496688</v>
      </c>
      <c r="E69" s="239">
        <f>C69/C41*100</f>
        <v>1.9463234708179658</v>
      </c>
      <c r="F69" s="235">
        <v>32914</v>
      </c>
      <c r="G69" s="239">
        <v>16095.7</v>
      </c>
      <c r="H69" s="239">
        <f t="shared" si="14"/>
        <v>48.902290818496688</v>
      </c>
      <c r="I69" s="239">
        <f>G69/G41*100</f>
        <v>2.0303798215639284</v>
      </c>
      <c r="J69" s="239">
        <v>0</v>
      </c>
      <c r="K69" s="239"/>
      <c r="L69" s="235"/>
      <c r="M69" s="235"/>
    </row>
    <row r="70" spans="1:13" ht="60" x14ac:dyDescent="0.25">
      <c r="A70" s="226" t="s">
        <v>338</v>
      </c>
      <c r="B70" s="235">
        <f t="shared" si="15"/>
        <v>72747.7</v>
      </c>
      <c r="C70" s="235">
        <f t="shared" si="15"/>
        <v>37307.599999999999</v>
      </c>
      <c r="D70" s="235">
        <f t="shared" si="1"/>
        <v>51.283545734091938</v>
      </c>
      <c r="E70" s="235">
        <f>C70/C41*100</f>
        <v>4.5113078350048976</v>
      </c>
      <c r="F70" s="235">
        <v>72747.7</v>
      </c>
      <c r="G70" s="235">
        <v>37307.599999999999</v>
      </c>
      <c r="H70" s="235">
        <f t="shared" si="14"/>
        <v>51.283545734091938</v>
      </c>
      <c r="I70" s="235">
        <f>G70/G41*100</f>
        <v>4.7061387967580419</v>
      </c>
      <c r="J70" s="235">
        <v>0</v>
      </c>
      <c r="K70" s="235"/>
      <c r="L70" s="235"/>
      <c r="M70" s="235"/>
    </row>
    <row r="71" spans="1:13" ht="78.75" x14ac:dyDescent="0.25">
      <c r="A71" s="245" t="s">
        <v>339</v>
      </c>
      <c r="B71" s="235">
        <f t="shared" si="15"/>
        <v>23.4</v>
      </c>
      <c r="C71" s="235">
        <f t="shared" si="15"/>
        <v>23.4</v>
      </c>
      <c r="D71" s="235">
        <f t="shared" si="1"/>
        <v>100</v>
      </c>
      <c r="E71" s="235">
        <f>C71/C41*100</f>
        <v>2.8295736884472495E-3</v>
      </c>
      <c r="F71" s="235">
        <v>23.4</v>
      </c>
      <c r="G71" s="235">
        <v>23.4</v>
      </c>
      <c r="H71" s="235">
        <f t="shared" si="14"/>
        <v>100</v>
      </c>
      <c r="I71" s="235">
        <f>G71/G41*100</f>
        <v>2.9517751837196226E-3</v>
      </c>
      <c r="J71" s="235"/>
      <c r="K71" s="235"/>
      <c r="L71" s="235"/>
      <c r="M71" s="235"/>
    </row>
    <row r="72" spans="1:13" ht="195" x14ac:dyDescent="0.25">
      <c r="A72" s="238" t="s">
        <v>340</v>
      </c>
      <c r="B72" s="235">
        <f t="shared" si="15"/>
        <v>757865.7</v>
      </c>
      <c r="C72" s="235">
        <f t="shared" si="15"/>
        <v>427024</v>
      </c>
      <c r="D72" s="235">
        <f>C72/B72*100</f>
        <v>56.345603185366485</v>
      </c>
      <c r="E72" s="235">
        <f>C72/C41*100</f>
        <v>51.63657584339736</v>
      </c>
      <c r="F72" s="235">
        <v>757865.7</v>
      </c>
      <c r="G72" s="239">
        <v>427024</v>
      </c>
      <c r="H72" s="235">
        <f t="shared" si="14"/>
        <v>56.345603185366485</v>
      </c>
      <c r="I72" s="235">
        <f>G72/G41*100</f>
        <v>53.866617352678979</v>
      </c>
      <c r="J72" s="235"/>
      <c r="K72" s="235"/>
      <c r="L72" s="235"/>
      <c r="M72" s="235"/>
    </row>
    <row r="73" spans="1:13" ht="105" x14ac:dyDescent="0.25">
      <c r="A73" s="238" t="s">
        <v>341</v>
      </c>
      <c r="B73" s="235">
        <f t="shared" si="15"/>
        <v>317490.7</v>
      </c>
      <c r="C73" s="235">
        <f t="shared" si="15"/>
        <v>154473.9</v>
      </c>
      <c r="D73" s="235">
        <f t="shared" si="1"/>
        <v>48.65462200940059</v>
      </c>
      <c r="E73" s="235">
        <f>C73/C41*100</f>
        <v>18.679285597941519</v>
      </c>
      <c r="F73" s="235">
        <v>317490.7</v>
      </c>
      <c r="G73" s="239">
        <v>154473.9</v>
      </c>
      <c r="H73" s="235">
        <f t="shared" si="14"/>
        <v>48.65462200940059</v>
      </c>
      <c r="I73" s="235">
        <f>G73/G41*100</f>
        <v>19.485992502238744</v>
      </c>
      <c r="J73" s="235">
        <v>0</v>
      </c>
      <c r="K73" s="235">
        <v>0</v>
      </c>
      <c r="L73" s="235"/>
      <c r="M73" s="235"/>
    </row>
    <row r="74" spans="1:13" ht="30" x14ac:dyDescent="0.25">
      <c r="A74" s="246" t="s">
        <v>342</v>
      </c>
      <c r="B74" s="247">
        <f t="shared" si="15"/>
        <v>672.3</v>
      </c>
      <c r="C74" s="248">
        <f t="shared" si="15"/>
        <v>194.7</v>
      </c>
      <c r="D74" s="248">
        <f>C74/B74*100</f>
        <v>28.960285586791613</v>
      </c>
      <c r="E74" s="248">
        <f>C74/C81*100</f>
        <v>1.5836934398976547E-2</v>
      </c>
      <c r="F74" s="249"/>
      <c r="G74" s="247">
        <v>44.8</v>
      </c>
      <c r="H74" s="247" t="e">
        <f t="shared" si="14"/>
        <v>#DIV/0!</v>
      </c>
      <c r="I74" s="247">
        <f>G74/G81*100</f>
        <v>4.1449599830944836E-3</v>
      </c>
      <c r="J74" s="247">
        <v>672.3</v>
      </c>
      <c r="K74" s="247">
        <v>149.9</v>
      </c>
      <c r="L74" s="247">
        <f>K74/J74*100</f>
        <v>22.29659378253756</v>
      </c>
      <c r="M74" s="250">
        <f>K74/K80*100</f>
        <v>0.15615347834737742</v>
      </c>
    </row>
    <row r="75" spans="1:13" ht="90" x14ac:dyDescent="0.25">
      <c r="A75" s="246" t="s">
        <v>343</v>
      </c>
      <c r="B75" s="247">
        <f t="shared" si="15"/>
        <v>457.5</v>
      </c>
      <c r="C75" s="248">
        <f t="shared" si="15"/>
        <v>457.5</v>
      </c>
      <c r="D75" s="247">
        <f>C75/B75*100</f>
        <v>100</v>
      </c>
      <c r="E75" s="248">
        <f>C75/C81*100</f>
        <v>3.7213135529182179E-2</v>
      </c>
      <c r="F75" s="249"/>
      <c r="G75" s="249"/>
      <c r="H75" s="247"/>
      <c r="I75" s="247">
        <f>G75/G81*100</f>
        <v>0</v>
      </c>
      <c r="J75" s="247">
        <v>457.5</v>
      </c>
      <c r="K75" s="247">
        <v>457.5</v>
      </c>
      <c r="L75" s="247">
        <f>K75/J75*100</f>
        <v>100</v>
      </c>
      <c r="M75" s="250">
        <f>K75/K81*100</f>
        <v>0.21171489061397319</v>
      </c>
    </row>
    <row r="76" spans="1:13" ht="75" x14ac:dyDescent="0.25">
      <c r="A76" s="246" t="s">
        <v>344</v>
      </c>
      <c r="B76" s="251">
        <f>F76+J76</f>
        <v>-5636.5</v>
      </c>
      <c r="C76" s="251">
        <f t="shared" si="15"/>
        <v>-5712.3</v>
      </c>
      <c r="D76" s="247">
        <f>C76/B76*100</f>
        <v>101.34480617404418</v>
      </c>
      <c r="E76" s="251">
        <f>C76/C81*100</f>
        <v>-0.46463954990895601</v>
      </c>
      <c r="F76" s="252">
        <v>-5636.5</v>
      </c>
      <c r="G76" s="252">
        <v>-5712.3</v>
      </c>
      <c r="H76" s="247">
        <f>G76/F76*100</f>
        <v>101.34480617404418</v>
      </c>
      <c r="I76" s="251">
        <f>G76/G81*100</f>
        <v>-0.52851015427300496</v>
      </c>
      <c r="J76" s="251">
        <v>0</v>
      </c>
      <c r="K76" s="251">
        <v>0</v>
      </c>
      <c r="L76" s="247" t="e">
        <f>K76/J76*100</f>
        <v>#DIV/0!</v>
      </c>
      <c r="M76" s="250">
        <f>K76/K81*100</f>
        <v>0</v>
      </c>
    </row>
    <row r="77" spans="1:13" x14ac:dyDescent="0.25">
      <c r="A77" s="253" t="s">
        <v>345</v>
      </c>
      <c r="B77" s="254">
        <f>B12+B41+B74+B75+B76</f>
        <v>2809010.8</v>
      </c>
      <c r="C77" s="254">
        <f>C12+C41+C74+C75+C76</f>
        <v>1229404.5999999999</v>
      </c>
      <c r="D77" s="254">
        <f>C77/B77*100</f>
        <v>43.76646042087129</v>
      </c>
      <c r="E77" s="254">
        <f>E12+E41+E74+E75+E76</f>
        <v>100.00000000000003</v>
      </c>
      <c r="F77" s="254">
        <f>F12+F41+F74+F75+F76</f>
        <v>2317948.1</v>
      </c>
      <c r="G77" s="254">
        <f>G12+G41+G74+G75+G76</f>
        <v>1074463.6000000001</v>
      </c>
      <c r="H77" s="254">
        <f>G77/F77*100</f>
        <v>46.354083596608568</v>
      </c>
      <c r="I77" s="254">
        <f>I12+I41+I74+I76</f>
        <v>99.410906814545513</v>
      </c>
      <c r="J77" s="255">
        <f>J12+J41+J74+J75+J76</f>
        <v>491066.5</v>
      </c>
      <c r="K77" s="255">
        <f>K12+K41+K74+K75+K76</f>
        <v>154940.99999999997</v>
      </c>
      <c r="L77" s="255">
        <f>K77/J77*100</f>
        <v>31.551938484909879</v>
      </c>
      <c r="M77" s="255">
        <f>M12+M41+M74+M76</f>
        <v>71.57630919869861</v>
      </c>
    </row>
    <row r="78" spans="1:13" ht="60" x14ac:dyDescent="0.25">
      <c r="A78" s="256" t="s">
        <v>346</v>
      </c>
      <c r="B78" s="257"/>
      <c r="C78" s="257"/>
      <c r="D78" s="257"/>
      <c r="E78" s="257"/>
      <c r="F78" s="257">
        <v>12433</v>
      </c>
      <c r="G78" s="257">
        <v>6367.1</v>
      </c>
      <c r="H78" s="257">
        <f>G78/F78*100</f>
        <v>51.211292527949816</v>
      </c>
      <c r="I78" s="257">
        <f>G78/G81*100</f>
        <v>0.58909318545448419</v>
      </c>
      <c r="J78" s="258"/>
      <c r="K78" s="258"/>
      <c r="L78" s="258"/>
      <c r="M78" s="258"/>
    </row>
    <row r="79" spans="1:13" ht="45" x14ac:dyDescent="0.25">
      <c r="A79" s="256" t="s">
        <v>347</v>
      </c>
      <c r="B79" s="257"/>
      <c r="C79" s="257"/>
      <c r="D79" s="257"/>
      <c r="E79" s="257"/>
      <c r="F79" s="257"/>
      <c r="G79" s="257"/>
      <c r="H79" s="257"/>
      <c r="I79" s="257"/>
      <c r="J79" s="258">
        <v>110753</v>
      </c>
      <c r="K79" s="258">
        <v>61151.5</v>
      </c>
      <c r="L79" s="258">
        <f>K79/J79*100</f>
        <v>55.214305707294606</v>
      </c>
      <c r="M79" s="258">
        <f>K79/K81*100</f>
        <v>28.298760947279529</v>
      </c>
    </row>
    <row r="80" spans="1:13" ht="28.5" x14ac:dyDescent="0.25">
      <c r="A80" s="259" t="s">
        <v>348</v>
      </c>
      <c r="B80" s="260">
        <f>B41+B74+B75+B76+B78</f>
        <v>1997356.7</v>
      </c>
      <c r="C80" s="260">
        <f>C41+C74+C75+C76+C78</f>
        <v>821919.6</v>
      </c>
      <c r="D80" s="260">
        <f>C80/B80*100</f>
        <v>41.150366381728411</v>
      </c>
      <c r="E80" s="260">
        <f>C80/C81*100</f>
        <v>66.855093921073674</v>
      </c>
      <c r="F80" s="260">
        <f>F41+F74+F75+F76+F78</f>
        <v>1770921</v>
      </c>
      <c r="G80" s="260">
        <f>G41+G74+G75+G76+G78</f>
        <v>793442.9</v>
      </c>
      <c r="H80" s="260">
        <f>G80/F80*100</f>
        <v>44.803969234087795</v>
      </c>
      <c r="I80" s="260">
        <f>G80/G81*100</f>
        <v>73.410470298447279</v>
      </c>
      <c r="J80" s="261">
        <f>J41+J74+J75+J76+J79</f>
        <v>349621.69999999995</v>
      </c>
      <c r="K80" s="261">
        <f>K41+K74+K75+K76+K79</f>
        <v>95995.3</v>
      </c>
      <c r="L80" s="261">
        <f>K80/J80*100</f>
        <v>27.456905563928103</v>
      </c>
      <c r="M80" s="261">
        <f>K80/K81*100</f>
        <v>44.42324467531266</v>
      </c>
    </row>
    <row r="81" spans="1:13" ht="18.75" x14ac:dyDescent="0.25">
      <c r="A81" s="262" t="s">
        <v>349</v>
      </c>
      <c r="B81" s="263">
        <f>B77+B78</f>
        <v>2809010.8</v>
      </c>
      <c r="C81" s="263">
        <f>C77+C78</f>
        <v>1229404.5999999999</v>
      </c>
      <c r="D81" s="263">
        <f>C81/B81*100</f>
        <v>43.76646042087129</v>
      </c>
      <c r="E81" s="264">
        <f>E12+E80</f>
        <v>100</v>
      </c>
      <c r="F81" s="263">
        <f>F77+F78</f>
        <v>2330381.1</v>
      </c>
      <c r="G81" s="263">
        <f>G77+G78</f>
        <v>1080830.7000000002</v>
      </c>
      <c r="H81" s="264">
        <f>G81/F81*100</f>
        <v>46.379997675058391</v>
      </c>
      <c r="I81" s="264">
        <f>I12+I80</f>
        <v>99.999999999999986</v>
      </c>
      <c r="J81" s="265">
        <f>J77+J79</f>
        <v>601819.5</v>
      </c>
      <c r="K81" s="265">
        <f>K77+K79</f>
        <v>216092.49999999997</v>
      </c>
      <c r="L81" s="265">
        <f>K81/J81*100</f>
        <v>35.906530114095666</v>
      </c>
      <c r="M81" s="266">
        <f>M12+M80</f>
        <v>100</v>
      </c>
    </row>
    <row r="82" spans="1:13" ht="15.75" x14ac:dyDescent="0.25">
      <c r="A82" s="267"/>
      <c r="B82" s="268"/>
      <c r="C82" s="269" t="s">
        <v>350</v>
      </c>
      <c r="D82" s="269"/>
      <c r="E82" s="270"/>
      <c r="F82" s="271"/>
      <c r="G82" s="271"/>
      <c r="H82" s="272"/>
      <c r="I82" s="273" t="s">
        <v>246</v>
      </c>
      <c r="J82" s="273"/>
      <c r="K82" s="273"/>
      <c r="L82" s="272"/>
      <c r="M82" s="274"/>
    </row>
    <row r="83" spans="1:13" x14ac:dyDescent="0.25">
      <c r="A83" s="275" t="s">
        <v>251</v>
      </c>
      <c r="B83" s="276"/>
      <c r="C83" s="277"/>
      <c r="D83" s="278"/>
      <c r="E83" s="278"/>
      <c r="F83" s="277"/>
      <c r="G83" s="277"/>
      <c r="H83" s="278"/>
      <c r="I83" s="278"/>
      <c r="J83" s="277"/>
      <c r="K83" s="277"/>
      <c r="L83" s="278"/>
      <c r="M83" s="186"/>
    </row>
    <row r="84" spans="1:13" x14ac:dyDescent="0.25">
      <c r="A84" s="275" t="s">
        <v>351</v>
      </c>
      <c r="B84" s="279" t="s">
        <v>352</v>
      </c>
      <c r="C84" s="279" t="s">
        <v>353</v>
      </c>
      <c r="D84" s="279" t="s">
        <v>354</v>
      </c>
      <c r="E84" s="279" t="s">
        <v>355</v>
      </c>
      <c r="F84" s="279" t="s">
        <v>356</v>
      </c>
      <c r="G84" s="279" t="s">
        <v>357</v>
      </c>
      <c r="H84" s="279" t="s">
        <v>272</v>
      </c>
      <c r="I84" s="279"/>
      <c r="J84" s="279"/>
      <c r="K84" s="279"/>
      <c r="L84" s="279"/>
      <c r="M84" s="279"/>
    </row>
    <row r="85" spans="1:13" x14ac:dyDescent="0.25">
      <c r="A85" s="275" t="s">
        <v>131</v>
      </c>
      <c r="B85" s="280">
        <f t="shared" ref="B85:G85" si="16">B86+B87</f>
        <v>45374.6</v>
      </c>
      <c r="C85" s="280">
        <f t="shared" si="16"/>
        <v>45694.7</v>
      </c>
      <c r="D85" s="280">
        <f t="shared" si="16"/>
        <v>45957.2</v>
      </c>
      <c r="E85" s="280">
        <f t="shared" si="16"/>
        <v>44374.5</v>
      </c>
      <c r="F85" s="280">
        <f t="shared" si="16"/>
        <v>48401.3</v>
      </c>
      <c r="G85" s="280">
        <f t="shared" si="16"/>
        <v>42489.4</v>
      </c>
      <c r="H85" s="280"/>
      <c r="I85" s="280"/>
      <c r="J85" s="280"/>
      <c r="K85" s="280"/>
      <c r="L85" s="280"/>
      <c r="M85" s="280"/>
    </row>
    <row r="86" spans="1:13" x14ac:dyDescent="0.25">
      <c r="A86" s="275" t="s">
        <v>266</v>
      </c>
      <c r="B86" s="281">
        <v>8642.4</v>
      </c>
      <c r="C86" s="282">
        <v>9881.2000000000007</v>
      </c>
      <c r="D86" s="282">
        <v>11217.6</v>
      </c>
      <c r="E86" s="280">
        <v>11772.5</v>
      </c>
      <c r="F86" s="280">
        <v>16913.3</v>
      </c>
      <c r="G86" s="283">
        <v>12230.2</v>
      </c>
      <c r="H86" s="283"/>
      <c r="I86" s="283"/>
      <c r="J86" s="283"/>
      <c r="K86" s="283"/>
      <c r="L86" s="283"/>
      <c r="M86" s="283"/>
    </row>
    <row r="87" spans="1:13" x14ac:dyDescent="0.25">
      <c r="A87" s="275" t="s">
        <v>128</v>
      </c>
      <c r="B87" s="281">
        <v>36732.199999999997</v>
      </c>
      <c r="C87" s="284">
        <v>35813.5</v>
      </c>
      <c r="D87" s="284">
        <v>34739.599999999999</v>
      </c>
      <c r="E87" s="280">
        <v>32602</v>
      </c>
      <c r="F87" s="280">
        <v>31488</v>
      </c>
      <c r="G87" s="283">
        <v>30259.200000000001</v>
      </c>
      <c r="H87" s="283"/>
      <c r="I87" s="283"/>
      <c r="J87" s="285"/>
      <c r="K87" s="283"/>
      <c r="L87" s="283"/>
      <c r="M87" s="283"/>
    </row>
    <row r="88" spans="1:13" x14ac:dyDescent="0.25">
      <c r="A88" s="286" t="s">
        <v>358</v>
      </c>
      <c r="B88" s="287"/>
      <c r="C88" s="287"/>
      <c r="D88" s="287"/>
      <c r="E88" s="287"/>
      <c r="F88" s="288"/>
      <c r="G88" s="288"/>
      <c r="H88" s="288"/>
      <c r="I88" s="287"/>
      <c r="J88" s="289"/>
      <c r="K88" s="288"/>
      <c r="L88" s="288"/>
      <c r="M88" s="288"/>
    </row>
  </sheetData>
  <mergeCells count="13">
    <mergeCell ref="C7:C8"/>
    <mergeCell ref="G7:G8"/>
    <mergeCell ref="K7:K8"/>
    <mergeCell ref="A1:M1"/>
    <mergeCell ref="A2:M2"/>
    <mergeCell ref="A4:M4"/>
    <mergeCell ref="A5:A8"/>
    <mergeCell ref="B5:E5"/>
    <mergeCell ref="F5:I5"/>
    <mergeCell ref="J5:M5"/>
    <mergeCell ref="B6:B8"/>
    <mergeCell ref="F6:F8"/>
    <mergeCell ref="J6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8"/>
  <sheetViews>
    <sheetView view="pageBreakPreview" zoomScaleSheetLayoutView="100" workbookViewId="0">
      <pane xSplit="2" ySplit="10" topLeftCell="C51" activePane="bottomRight" state="frozen"/>
      <selection pane="topRight" activeCell="C1" sqref="C1"/>
      <selection pane="bottomLeft" activeCell="A11" sqref="A11"/>
      <selection pane="bottomRight" activeCell="G4" sqref="G1:H1048576"/>
    </sheetView>
  </sheetViews>
  <sheetFormatPr defaultRowHeight="12.75" x14ac:dyDescent="0.2"/>
  <cols>
    <col min="1" max="1" width="35.7109375" style="10" customWidth="1"/>
    <col min="2" max="2" width="22" style="5" customWidth="1"/>
    <col min="3" max="3" width="12" style="31" customWidth="1"/>
    <col min="4" max="4" width="11.7109375" style="31" customWidth="1"/>
    <col min="5" max="5" width="10.28515625" style="3" customWidth="1"/>
    <col min="6" max="6" width="7.7109375" style="31" customWidth="1"/>
    <col min="7" max="7" width="12.28515625" style="160" customWidth="1"/>
    <col min="8" max="8" width="11.28515625" style="160" customWidth="1"/>
    <col min="9" max="9" width="9.7109375" style="31" customWidth="1"/>
    <col min="10" max="10" width="7.5703125" style="31" customWidth="1"/>
    <col min="11" max="11" width="17" style="3" customWidth="1"/>
    <col min="12" max="12" width="18.28515625" style="3" customWidth="1"/>
    <col min="13" max="13" width="9.42578125" style="31" customWidth="1"/>
    <col min="14" max="14" width="9.140625" style="31" customWidth="1"/>
    <col min="15" max="15" width="8.42578125" style="32" customWidth="1"/>
    <col min="16" max="16" width="8.42578125" style="5" customWidth="1"/>
    <col min="17" max="16384" width="9.140625" style="5"/>
  </cols>
  <sheetData>
    <row r="1" spans="1:15" ht="18" customHeight="1" x14ac:dyDescent="0.2">
      <c r="A1" s="51"/>
      <c r="B1" s="45" t="s">
        <v>42</v>
      </c>
      <c r="C1" s="45" t="s">
        <v>42</v>
      </c>
      <c r="D1" s="45" t="s">
        <v>42</v>
      </c>
      <c r="E1" s="45"/>
      <c r="F1" s="45"/>
      <c r="G1" s="293"/>
      <c r="H1" s="293"/>
      <c r="I1" s="30"/>
      <c r="J1" s="30"/>
      <c r="K1" s="4"/>
      <c r="L1" s="4"/>
      <c r="M1" s="30"/>
    </row>
    <row r="2" spans="1:15" s="6" customFormat="1" ht="17.25" customHeight="1" x14ac:dyDescent="0.2">
      <c r="A2" s="297" t="s">
        <v>136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122"/>
      <c r="N2" s="123"/>
      <c r="O2" s="33"/>
    </row>
    <row r="3" spans="1:15" s="6" customFormat="1" ht="14.25" customHeight="1" x14ac:dyDescent="0.2">
      <c r="A3" s="297" t="s">
        <v>137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122"/>
      <c r="N3" s="123"/>
      <c r="O3" s="33"/>
    </row>
    <row r="4" spans="1:15" s="6" customFormat="1" ht="12.75" customHeight="1" x14ac:dyDescent="0.2">
      <c r="A4" s="52"/>
      <c r="B4" s="71"/>
      <c r="C4" s="154"/>
      <c r="D4" s="154"/>
      <c r="E4" s="46"/>
      <c r="F4" s="46"/>
      <c r="G4" s="155"/>
      <c r="H4" s="155"/>
      <c r="I4" s="152"/>
      <c r="J4" s="152"/>
      <c r="K4" s="161"/>
      <c r="L4" s="161"/>
      <c r="M4" s="122"/>
      <c r="N4" s="123"/>
      <c r="O4" s="33"/>
    </row>
    <row r="5" spans="1:15" s="6" customFormat="1" ht="14.25" customHeight="1" x14ac:dyDescent="0.2">
      <c r="A5" s="53"/>
      <c r="B5" s="33"/>
      <c r="C5" s="297" t="s">
        <v>257</v>
      </c>
      <c r="D5" s="298"/>
      <c r="E5" s="298"/>
      <c r="F5" s="153"/>
      <c r="G5" s="156"/>
      <c r="H5" s="156"/>
      <c r="I5" s="34"/>
      <c r="J5" s="35"/>
      <c r="K5" s="162"/>
      <c r="L5" s="162"/>
      <c r="M5" s="122"/>
      <c r="N5" s="123"/>
      <c r="O5" s="33"/>
    </row>
    <row r="6" spans="1:15" s="6" customFormat="1" ht="0.75" customHeight="1" x14ac:dyDescent="0.2">
      <c r="A6" s="299"/>
      <c r="B6" s="299"/>
      <c r="C6" s="299"/>
      <c r="D6" s="299"/>
      <c r="E6" s="300"/>
      <c r="F6" s="300"/>
      <c r="G6" s="300"/>
      <c r="H6" s="156"/>
      <c r="I6" s="34"/>
      <c r="J6" s="35"/>
      <c r="K6" s="162"/>
      <c r="L6" s="162"/>
      <c r="M6" s="124"/>
      <c r="N6" s="123"/>
      <c r="O6" s="33"/>
    </row>
    <row r="7" spans="1:15" s="6" customFormat="1" ht="12.95" customHeight="1" x14ac:dyDescent="0.2">
      <c r="A7" s="301" t="s">
        <v>231</v>
      </c>
      <c r="B7" s="301"/>
      <c r="C7" s="34"/>
      <c r="D7" s="34"/>
      <c r="E7" s="35"/>
      <c r="F7" s="35"/>
      <c r="G7" s="292"/>
      <c r="H7" s="292"/>
      <c r="I7" s="34"/>
      <c r="J7" s="35"/>
      <c r="K7" s="162"/>
      <c r="L7" s="162"/>
      <c r="M7" s="124"/>
      <c r="N7" s="123"/>
      <c r="O7" s="33"/>
    </row>
    <row r="8" spans="1:15" s="3" customFormat="1" ht="18.75" customHeight="1" x14ac:dyDescent="0.2">
      <c r="A8" s="302"/>
      <c r="B8" s="304"/>
      <c r="C8" s="307" t="s">
        <v>131</v>
      </c>
      <c r="D8" s="307"/>
      <c r="E8" s="307"/>
      <c r="F8" s="308"/>
      <c r="G8" s="306" t="s">
        <v>127</v>
      </c>
      <c r="H8" s="306"/>
      <c r="I8" s="306"/>
      <c r="J8" s="306"/>
      <c r="K8" s="296" t="s">
        <v>128</v>
      </c>
      <c r="L8" s="296"/>
      <c r="M8" s="296"/>
      <c r="N8" s="296"/>
      <c r="O8" s="31"/>
    </row>
    <row r="9" spans="1:15" s="3" customFormat="1" ht="63.75" customHeight="1" x14ac:dyDescent="0.2">
      <c r="A9" s="303"/>
      <c r="B9" s="305"/>
      <c r="C9" s="55" t="s">
        <v>132</v>
      </c>
      <c r="D9" s="55" t="s">
        <v>133</v>
      </c>
      <c r="E9" s="54" t="s">
        <v>129</v>
      </c>
      <c r="F9" s="55" t="s">
        <v>130</v>
      </c>
      <c r="G9" s="157" t="s">
        <v>126</v>
      </c>
      <c r="H9" s="157" t="s">
        <v>125</v>
      </c>
      <c r="I9" s="125" t="s">
        <v>129</v>
      </c>
      <c r="J9" s="55" t="s">
        <v>130</v>
      </c>
      <c r="K9" s="163" t="s">
        <v>134</v>
      </c>
      <c r="L9" s="163" t="s">
        <v>135</v>
      </c>
      <c r="M9" s="125" t="s">
        <v>129</v>
      </c>
      <c r="N9" s="55" t="s">
        <v>130</v>
      </c>
      <c r="O9" s="31"/>
    </row>
    <row r="10" spans="1:15" s="3" customFormat="1" ht="21" customHeight="1" x14ac:dyDescent="0.2">
      <c r="A10" s="56" t="s">
        <v>57</v>
      </c>
      <c r="B10" s="57" t="s">
        <v>69</v>
      </c>
      <c r="C10" s="59" t="s">
        <v>78</v>
      </c>
      <c r="D10" s="59" t="s">
        <v>86</v>
      </c>
      <c r="E10" s="58" t="s">
        <v>124</v>
      </c>
      <c r="F10" s="59" t="s">
        <v>3</v>
      </c>
      <c r="G10" s="59" t="s">
        <v>14</v>
      </c>
      <c r="H10" s="59" t="s">
        <v>27</v>
      </c>
      <c r="I10" s="59" t="s">
        <v>70</v>
      </c>
      <c r="J10" s="59" t="s">
        <v>77</v>
      </c>
      <c r="K10" s="58" t="s">
        <v>229</v>
      </c>
      <c r="L10" s="58" t="s">
        <v>230</v>
      </c>
      <c r="M10" s="126">
        <v>13</v>
      </c>
      <c r="N10" s="121">
        <v>14</v>
      </c>
      <c r="O10" s="31"/>
    </row>
    <row r="11" spans="1:15" s="7" customFormat="1" ht="30" customHeight="1" x14ac:dyDescent="0.2">
      <c r="A11" s="78" t="s">
        <v>29</v>
      </c>
      <c r="B11" s="79" t="s">
        <v>103</v>
      </c>
      <c r="C11" s="127">
        <f>C13+C22+C24+C28+C36+C40+C47+C50+C55+C58+C60</f>
        <v>2938954.36</v>
      </c>
      <c r="D11" s="127">
        <f>D13+D22+D24+D28+D36+D40+D47+D50+D55+D58+D60</f>
        <v>1227239.5</v>
      </c>
      <c r="E11" s="80">
        <f>D11/C11*100</f>
        <v>41.757691670992806</v>
      </c>
      <c r="F11" s="75">
        <f>F13+F22+F24+F28+F36+F40+F47+F50+F55+F58+F60</f>
        <v>100</v>
      </c>
      <c r="G11" s="127">
        <f>G13+G22+G24+G28+G36+G40+G47+G50+G55+G58+G60</f>
        <v>2383772.16</v>
      </c>
      <c r="H11" s="127">
        <f>H13+H22+H24+H28+H36+H40+H47+H50+H55+H58+H60</f>
        <v>1085749.0999999999</v>
      </c>
      <c r="I11" s="127">
        <f>H11/G11*100</f>
        <v>45.547519944187947</v>
      </c>
      <c r="J11" s="75">
        <f>J13+J22+J24+J28+J36+J40+J47+J50+J55+J58+J60</f>
        <v>100.00000000000001</v>
      </c>
      <c r="K11" s="127">
        <f>K13+K22+K24+K28+K36+K40+K47+K50+K55+K58+K60</f>
        <v>678371.99999999988</v>
      </c>
      <c r="L11" s="80">
        <f>L13+L22+L24+L28+L36+L40+L47+L50+L55+L58+L60</f>
        <v>209009.00000000003</v>
      </c>
      <c r="M11" s="128">
        <f>L11/K11*100</f>
        <v>30.810381324700909</v>
      </c>
      <c r="N11" s="75">
        <f>N13+N22+N24+N28+N36+N40+N47+N50+N55+N58</f>
        <v>99.999999999999972</v>
      </c>
      <c r="O11" s="36"/>
    </row>
    <row r="12" spans="1:15" ht="18" customHeight="1" x14ac:dyDescent="0.2">
      <c r="A12" s="81" t="s">
        <v>92</v>
      </c>
      <c r="B12" s="82" t="s">
        <v>42</v>
      </c>
      <c r="C12" s="83"/>
      <c r="D12" s="83"/>
      <c r="E12" s="80"/>
      <c r="F12" s="83"/>
      <c r="G12" s="176" t="s">
        <v>42</v>
      </c>
      <c r="H12" s="176" t="s">
        <v>42</v>
      </c>
      <c r="I12" s="127"/>
      <c r="J12" s="83"/>
      <c r="K12" s="127"/>
      <c r="L12" s="172"/>
      <c r="M12" s="128"/>
      <c r="N12" s="114"/>
    </row>
    <row r="13" spans="1:15" s="7" customFormat="1" ht="24" customHeight="1" x14ac:dyDescent="0.2">
      <c r="A13" s="84" t="s">
        <v>56</v>
      </c>
      <c r="B13" s="85" t="s">
        <v>85</v>
      </c>
      <c r="C13" s="127">
        <f>G13+K13-12433</f>
        <v>335667.64</v>
      </c>
      <c r="D13" s="127">
        <f>H13+L13-6367.1</f>
        <v>157077.79999999996</v>
      </c>
      <c r="E13" s="80">
        <f t="shared" ref="E13:E20" si="0">D13/C13*100</f>
        <v>46.795633919313744</v>
      </c>
      <c r="F13" s="75">
        <f>D13*100/D11</f>
        <v>12.799278380462816</v>
      </c>
      <c r="G13" s="127">
        <f>G14+G15+G16+G17+G18+G19+G20+G21</f>
        <v>146357.24000000002</v>
      </c>
      <c r="H13" s="127">
        <f>H14+H15+H16+H17+H18+H19+H20+H21</f>
        <v>65593.899999999994</v>
      </c>
      <c r="I13" s="127">
        <f t="shared" ref="I13:I21" si="1">H13/G13*100</f>
        <v>44.81766669007969</v>
      </c>
      <c r="J13" s="75">
        <f>H13*100/H11</f>
        <v>6.041349700405001</v>
      </c>
      <c r="K13" s="127">
        <f>K14+K15+K16+K17+K18+K19+K20+K21</f>
        <v>201743.39999999997</v>
      </c>
      <c r="L13" s="80">
        <f>L14+L15+L16+L17+L18+L19+L20+L21</f>
        <v>97850.999999999985</v>
      </c>
      <c r="M13" s="128">
        <f>L13/K13*100</f>
        <v>48.502701947126894</v>
      </c>
      <c r="N13" s="75">
        <f>L13*100/L11</f>
        <v>46.816644259338098</v>
      </c>
      <c r="O13" s="36"/>
    </row>
    <row r="14" spans="1:15" ht="39.75" customHeight="1" x14ac:dyDescent="0.2">
      <c r="A14" s="8" t="s">
        <v>73</v>
      </c>
      <c r="B14" s="86" t="s">
        <v>118</v>
      </c>
      <c r="C14" s="88">
        <f>G14+K14</f>
        <v>27143.059999999998</v>
      </c>
      <c r="D14" s="88">
        <f>H14+L14</f>
        <v>12484.9</v>
      </c>
      <c r="E14" s="87">
        <f t="shared" si="0"/>
        <v>45.996656235516561</v>
      </c>
      <c r="F14" s="88"/>
      <c r="G14" s="88">
        <v>3962.76</v>
      </c>
      <c r="H14" s="88">
        <v>1641</v>
      </c>
      <c r="I14" s="88">
        <f t="shared" si="1"/>
        <v>41.410532053417313</v>
      </c>
      <c r="J14" s="88"/>
      <c r="K14" s="87">
        <v>23180.3</v>
      </c>
      <c r="L14" s="87">
        <v>10843.9</v>
      </c>
      <c r="M14" s="129">
        <f>L14/K14*100</f>
        <v>46.780671518487679</v>
      </c>
      <c r="N14" s="75"/>
    </row>
    <row r="15" spans="1:15" ht="51.75" customHeight="1" x14ac:dyDescent="0.2">
      <c r="A15" s="8" t="s">
        <v>79</v>
      </c>
      <c r="B15" s="86" t="s">
        <v>121</v>
      </c>
      <c r="C15" s="88">
        <f>G15+K15</f>
        <v>5417.1</v>
      </c>
      <c r="D15" s="88">
        <f t="shared" ref="D15:D21" si="2">H15+L15</f>
        <v>2439.1</v>
      </c>
      <c r="E15" s="87">
        <f t="shared" si="0"/>
        <v>45.025936386627521</v>
      </c>
      <c r="F15" s="88"/>
      <c r="G15" s="88">
        <v>5417.1</v>
      </c>
      <c r="H15" s="88">
        <v>2439.1</v>
      </c>
      <c r="I15" s="88">
        <f t="shared" si="1"/>
        <v>45.025936386627521</v>
      </c>
      <c r="J15" s="88"/>
      <c r="K15" s="173"/>
      <c r="L15" s="173"/>
      <c r="M15" s="128"/>
      <c r="N15" s="75"/>
    </row>
    <row r="16" spans="1:15" ht="59.25" customHeight="1" x14ac:dyDescent="0.2">
      <c r="A16" s="8" t="s">
        <v>75</v>
      </c>
      <c r="B16" s="86" t="s">
        <v>21</v>
      </c>
      <c r="C16" s="88">
        <f>G16+K16-12433</f>
        <v>208682.78</v>
      </c>
      <c r="D16" s="88">
        <f>H16+L16-6367.1</f>
        <v>100621.4</v>
      </c>
      <c r="E16" s="87">
        <f t="shared" si="0"/>
        <v>48.217394842066028</v>
      </c>
      <c r="F16" s="88"/>
      <c r="G16" s="88">
        <v>55271.88</v>
      </c>
      <c r="H16" s="88">
        <v>27202.3</v>
      </c>
      <c r="I16" s="88">
        <f t="shared" si="1"/>
        <v>49.21544192091892</v>
      </c>
      <c r="J16" s="88"/>
      <c r="K16" s="87">
        <v>165843.9</v>
      </c>
      <c r="L16" s="87">
        <v>79786.2</v>
      </c>
      <c r="M16" s="129">
        <f t="shared" ref="M16:M21" si="3">L16/K16*100</f>
        <v>48.109215955485851</v>
      </c>
      <c r="N16" s="75"/>
    </row>
    <row r="17" spans="1:15" ht="15.75" customHeight="1" x14ac:dyDescent="0.2">
      <c r="A17" s="8" t="s">
        <v>53</v>
      </c>
      <c r="B17" s="86" t="s">
        <v>24</v>
      </c>
      <c r="C17" s="88">
        <f t="shared" ref="C17:C20" si="4">G17+K17</f>
        <v>23.4</v>
      </c>
      <c r="D17" s="88">
        <f t="shared" si="2"/>
        <v>22.2</v>
      </c>
      <c r="E17" s="87">
        <f t="shared" si="0"/>
        <v>94.871794871794876</v>
      </c>
      <c r="F17" s="88"/>
      <c r="G17" s="88">
        <v>23.4</v>
      </c>
      <c r="H17" s="88">
        <v>22.2</v>
      </c>
      <c r="I17" s="88">
        <f t="shared" si="1"/>
        <v>94.871794871794876</v>
      </c>
      <c r="J17" s="88"/>
      <c r="K17" s="173"/>
      <c r="L17" s="173"/>
      <c r="M17" s="129"/>
      <c r="N17" s="114"/>
    </row>
    <row r="18" spans="1:15" ht="47.25" customHeight="1" x14ac:dyDescent="0.2">
      <c r="A18" s="8" t="s">
        <v>64</v>
      </c>
      <c r="B18" s="86" t="s">
        <v>60</v>
      </c>
      <c r="C18" s="88">
        <f t="shared" si="4"/>
        <v>37396.800000000003</v>
      </c>
      <c r="D18" s="88">
        <f t="shared" si="2"/>
        <v>15948</v>
      </c>
      <c r="E18" s="87">
        <f t="shared" si="0"/>
        <v>42.645360030804767</v>
      </c>
      <c r="F18" s="88"/>
      <c r="G18" s="88">
        <v>36174.400000000001</v>
      </c>
      <c r="H18" s="88">
        <v>15531.3</v>
      </c>
      <c r="I18" s="88">
        <f t="shared" si="1"/>
        <v>42.934506170109245</v>
      </c>
      <c r="J18" s="88"/>
      <c r="K18" s="87">
        <v>1222.4000000000001</v>
      </c>
      <c r="L18" s="87">
        <v>416.7</v>
      </c>
      <c r="M18" s="129">
        <f t="shared" si="3"/>
        <v>34.088678010471199</v>
      </c>
      <c r="N18" s="114"/>
    </row>
    <row r="19" spans="1:15" ht="27" customHeight="1" x14ac:dyDescent="0.2">
      <c r="A19" s="8" t="s">
        <v>18</v>
      </c>
      <c r="B19" s="86" t="s">
        <v>63</v>
      </c>
      <c r="C19" s="88">
        <f t="shared" si="4"/>
        <v>3189.2</v>
      </c>
      <c r="D19" s="88">
        <f t="shared" si="2"/>
        <v>3189.2</v>
      </c>
      <c r="E19" s="87">
        <f t="shared" si="0"/>
        <v>100</v>
      </c>
      <c r="F19" s="88"/>
      <c r="G19" s="88">
        <v>1319.8</v>
      </c>
      <c r="H19" s="88">
        <v>1319.8</v>
      </c>
      <c r="I19" s="88">
        <f t="shared" si="1"/>
        <v>100</v>
      </c>
      <c r="J19" s="88"/>
      <c r="K19" s="87">
        <v>1869.4</v>
      </c>
      <c r="L19" s="87">
        <v>1869.4</v>
      </c>
      <c r="M19" s="129">
        <f t="shared" si="3"/>
        <v>100</v>
      </c>
      <c r="N19" s="114"/>
    </row>
    <row r="20" spans="1:15" x14ac:dyDescent="0.2">
      <c r="A20" s="8" t="s">
        <v>26</v>
      </c>
      <c r="B20" s="86" t="s">
        <v>8</v>
      </c>
      <c r="C20" s="88">
        <f t="shared" si="4"/>
        <v>1586</v>
      </c>
      <c r="D20" s="88">
        <f t="shared" si="2"/>
        <v>0</v>
      </c>
      <c r="E20" s="87">
        <f t="shared" si="0"/>
        <v>0</v>
      </c>
      <c r="F20" s="88"/>
      <c r="G20" s="88">
        <v>1000</v>
      </c>
      <c r="H20" s="88">
        <v>0</v>
      </c>
      <c r="I20" s="88">
        <f t="shared" si="1"/>
        <v>0</v>
      </c>
      <c r="J20" s="88"/>
      <c r="K20" s="87">
        <v>586</v>
      </c>
      <c r="L20" s="87">
        <v>0</v>
      </c>
      <c r="M20" s="129">
        <f t="shared" si="3"/>
        <v>0</v>
      </c>
      <c r="N20" s="114"/>
    </row>
    <row r="21" spans="1:15" x14ac:dyDescent="0.2">
      <c r="A21" s="8" t="s">
        <v>1</v>
      </c>
      <c r="B21" s="86" t="s">
        <v>44</v>
      </c>
      <c r="C21" s="88">
        <f>G21+K21</f>
        <v>52229.3</v>
      </c>
      <c r="D21" s="88">
        <f t="shared" si="2"/>
        <v>22373</v>
      </c>
      <c r="E21" s="87">
        <f t="shared" ref="E21:E34" si="5">D21/C21*100</f>
        <v>42.836109233705983</v>
      </c>
      <c r="F21" s="88"/>
      <c r="G21" s="88">
        <v>43187.9</v>
      </c>
      <c r="H21" s="88">
        <v>17438.2</v>
      </c>
      <c r="I21" s="88">
        <f t="shared" si="1"/>
        <v>40.377513146043221</v>
      </c>
      <c r="J21" s="88"/>
      <c r="K21" s="87">
        <v>9041.4</v>
      </c>
      <c r="L21" s="87">
        <v>4934.8</v>
      </c>
      <c r="M21" s="129">
        <f t="shared" si="3"/>
        <v>54.580042913708063</v>
      </c>
      <c r="N21" s="114"/>
    </row>
    <row r="22" spans="1:15" s="7" customFormat="1" ht="22.5" customHeight="1" x14ac:dyDescent="0.2">
      <c r="A22" s="84" t="s">
        <v>2</v>
      </c>
      <c r="B22" s="85" t="s">
        <v>23</v>
      </c>
      <c r="C22" s="127">
        <f>G22+K22</f>
        <v>4086.8</v>
      </c>
      <c r="D22" s="127">
        <f>H22+L22</f>
        <v>2068.1</v>
      </c>
      <c r="E22" s="80">
        <f t="shared" si="5"/>
        <v>50.604384848781436</v>
      </c>
      <c r="F22" s="75">
        <f>D22*100/D11</f>
        <v>0.1685164142777347</v>
      </c>
      <c r="G22" s="127">
        <v>0</v>
      </c>
      <c r="H22" s="127">
        <v>0</v>
      </c>
      <c r="I22" s="127">
        <v>0</v>
      </c>
      <c r="J22" s="75">
        <f>H22*100/H11</f>
        <v>0</v>
      </c>
      <c r="K22" s="80">
        <f>K23</f>
        <v>4086.8</v>
      </c>
      <c r="L22" s="80">
        <f>L23</f>
        <v>2068.1</v>
      </c>
      <c r="M22" s="128">
        <f t="shared" ref="M22:M34" si="6">L22/K22*100</f>
        <v>50.604384848781436</v>
      </c>
      <c r="N22" s="75">
        <f>L22*100/L11</f>
        <v>0.98947892196029819</v>
      </c>
      <c r="O22" s="36"/>
    </row>
    <row r="23" spans="1:15" ht="27.75" customHeight="1" x14ac:dyDescent="0.2">
      <c r="A23" s="89" t="s">
        <v>41</v>
      </c>
      <c r="B23" s="86" t="s">
        <v>66</v>
      </c>
      <c r="C23" s="88">
        <f t="shared" ref="C23:C34" si="7">G23+K23</f>
        <v>4086.8</v>
      </c>
      <c r="D23" s="88">
        <f t="shared" ref="D23:D34" si="8">H23+L23</f>
        <v>2068.1</v>
      </c>
      <c r="E23" s="87">
        <f t="shared" si="5"/>
        <v>50.604384848781436</v>
      </c>
      <c r="F23" s="88"/>
      <c r="G23" s="88"/>
      <c r="H23" s="88"/>
      <c r="I23" s="88"/>
      <c r="J23" s="88"/>
      <c r="K23" s="87">
        <v>4086.8</v>
      </c>
      <c r="L23" s="87">
        <v>2068.1</v>
      </c>
      <c r="M23" s="129">
        <f t="shared" si="6"/>
        <v>50.604384848781436</v>
      </c>
      <c r="N23" s="114"/>
    </row>
    <row r="24" spans="1:15" s="7" customFormat="1" ht="41.25" customHeight="1" x14ac:dyDescent="0.2">
      <c r="A24" s="84" t="s">
        <v>31</v>
      </c>
      <c r="B24" s="85" t="s">
        <v>96</v>
      </c>
      <c r="C24" s="127">
        <f>G24+K24</f>
        <v>11402</v>
      </c>
      <c r="D24" s="127">
        <f>H24+L24</f>
        <v>3485.8</v>
      </c>
      <c r="E24" s="80">
        <f t="shared" si="5"/>
        <v>30.571829503595861</v>
      </c>
      <c r="F24" s="75">
        <f>D24*100/D11</f>
        <v>0.28403583815547007</v>
      </c>
      <c r="G24" s="127">
        <f>G25+G27</f>
        <v>9153.5</v>
      </c>
      <c r="H24" s="127">
        <f>H25+H27</f>
        <v>2952</v>
      </c>
      <c r="I24" s="127">
        <f t="shared" ref="I24:I35" si="9">H24/G24*100</f>
        <v>32.24995903206424</v>
      </c>
      <c r="J24" s="75">
        <f>H24*100/H11</f>
        <v>0.27188601860227196</v>
      </c>
      <c r="K24" s="80">
        <f>K25+K26+K27</f>
        <v>2248.5</v>
      </c>
      <c r="L24" s="80">
        <f>L25+L26+L27</f>
        <v>533.79999999999995</v>
      </c>
      <c r="M24" s="128">
        <f t="shared" si="6"/>
        <v>23.740271291972423</v>
      </c>
      <c r="N24" s="75">
        <f>L24*100/L11</f>
        <v>0.25539570066360773</v>
      </c>
      <c r="O24" s="36"/>
    </row>
    <row r="25" spans="1:15" ht="50.25" customHeight="1" x14ac:dyDescent="0.2">
      <c r="A25" s="89" t="s">
        <v>114</v>
      </c>
      <c r="B25" s="86" t="s">
        <v>104</v>
      </c>
      <c r="C25" s="88">
        <f>G25+K25</f>
        <v>11392</v>
      </c>
      <c r="D25" s="88">
        <f t="shared" si="8"/>
        <v>3485.8</v>
      </c>
      <c r="E25" s="87">
        <f t="shared" si="5"/>
        <v>30.598665730337082</v>
      </c>
      <c r="F25" s="88"/>
      <c r="G25" s="88">
        <v>9143.5</v>
      </c>
      <c r="H25" s="88">
        <v>2952</v>
      </c>
      <c r="I25" s="88">
        <f>H25/G25*100</f>
        <v>32.285229944769505</v>
      </c>
      <c r="J25" s="88"/>
      <c r="K25" s="87">
        <v>2248.5</v>
      </c>
      <c r="L25" s="87">
        <v>533.79999999999995</v>
      </c>
      <c r="M25" s="129">
        <f t="shared" si="6"/>
        <v>23.740271291972423</v>
      </c>
      <c r="N25" s="114"/>
    </row>
    <row r="26" spans="1:15" ht="19.5" hidden="1" customHeight="1" x14ac:dyDescent="0.2">
      <c r="A26" s="90" t="s">
        <v>235</v>
      </c>
      <c r="B26" s="86" t="s">
        <v>234</v>
      </c>
      <c r="C26" s="88">
        <f>G26+K26</f>
        <v>0</v>
      </c>
      <c r="D26" s="88">
        <f t="shared" si="8"/>
        <v>0</v>
      </c>
      <c r="E26" s="87" t="e">
        <f t="shared" si="5"/>
        <v>#DIV/0!</v>
      </c>
      <c r="F26" s="88"/>
      <c r="G26" s="88"/>
      <c r="H26" s="88"/>
      <c r="I26" s="88"/>
      <c r="J26" s="88"/>
      <c r="K26" s="173"/>
      <c r="L26" s="173"/>
      <c r="M26" s="129"/>
      <c r="N26" s="114"/>
    </row>
    <row r="27" spans="1:15" ht="41.25" customHeight="1" x14ac:dyDescent="0.2">
      <c r="A27" s="89" t="s">
        <v>243</v>
      </c>
      <c r="B27" s="86" t="s">
        <v>244</v>
      </c>
      <c r="C27" s="88">
        <f>G27+K27</f>
        <v>10</v>
      </c>
      <c r="D27" s="88">
        <f t="shared" si="8"/>
        <v>0</v>
      </c>
      <c r="E27" s="87">
        <f t="shared" si="5"/>
        <v>0</v>
      </c>
      <c r="F27" s="88"/>
      <c r="G27" s="88">
        <v>10</v>
      </c>
      <c r="H27" s="88">
        <v>0</v>
      </c>
      <c r="I27" s="88">
        <f>H27/G27*100</f>
        <v>0</v>
      </c>
      <c r="J27" s="88"/>
      <c r="K27" s="173"/>
      <c r="L27" s="173"/>
      <c r="M27" s="129"/>
      <c r="N27" s="114"/>
    </row>
    <row r="28" spans="1:15" s="7" customFormat="1" ht="21" customHeight="1" x14ac:dyDescent="0.2">
      <c r="A28" s="84" t="s">
        <v>88</v>
      </c>
      <c r="B28" s="85" t="s">
        <v>39</v>
      </c>
      <c r="C28" s="127">
        <f>G28+K28</f>
        <v>220489.2</v>
      </c>
      <c r="D28" s="127">
        <f t="shared" si="8"/>
        <v>38280.400000000001</v>
      </c>
      <c r="E28" s="80">
        <f t="shared" si="5"/>
        <v>17.361575986488226</v>
      </c>
      <c r="F28" s="75">
        <f>D28*100/D11</f>
        <v>3.1192281539177968</v>
      </c>
      <c r="G28" s="127">
        <f>G29+G30+G31+G32+G33+G34+G35</f>
        <v>61336.7</v>
      </c>
      <c r="H28" s="127">
        <f>H29+H30+H31+H32+H33+H34+H35</f>
        <v>1599.3</v>
      </c>
      <c r="I28" s="127">
        <f t="shared" si="9"/>
        <v>2.6074112236230511</v>
      </c>
      <c r="J28" s="75">
        <f>H28*100/H11</f>
        <v>0.14729922410251137</v>
      </c>
      <c r="K28" s="80">
        <f>K29+K30+K31+K32+K33+K34+K35</f>
        <v>159152.5</v>
      </c>
      <c r="L28" s="127">
        <f>L29+L30+L31+L32+L33+L34+L35+L31</f>
        <v>36681.1</v>
      </c>
      <c r="M28" s="128">
        <f t="shared" si="6"/>
        <v>23.047768649565668</v>
      </c>
      <c r="N28" s="75">
        <f>L28*100/L11</f>
        <v>17.550009808190076</v>
      </c>
      <c r="O28" s="36"/>
    </row>
    <row r="29" spans="1:15" x14ac:dyDescent="0.2">
      <c r="A29" s="89" t="s">
        <v>99</v>
      </c>
      <c r="B29" s="86" t="s">
        <v>72</v>
      </c>
      <c r="C29" s="88">
        <f t="shared" si="7"/>
        <v>554.20000000000005</v>
      </c>
      <c r="D29" s="88">
        <f t="shared" si="8"/>
        <v>232</v>
      </c>
      <c r="E29" s="87">
        <f t="shared" si="5"/>
        <v>41.862143630458313</v>
      </c>
      <c r="F29" s="88"/>
      <c r="G29" s="88"/>
      <c r="H29" s="177"/>
      <c r="I29" s="88"/>
      <c r="J29" s="88"/>
      <c r="K29" s="87">
        <v>554.20000000000005</v>
      </c>
      <c r="L29" s="87">
        <v>232</v>
      </c>
      <c r="M29" s="129">
        <f t="shared" si="6"/>
        <v>41.862143630458313</v>
      </c>
      <c r="N29" s="114"/>
    </row>
    <row r="30" spans="1:15" x14ac:dyDescent="0.2">
      <c r="A30" s="89" t="s">
        <v>120</v>
      </c>
      <c r="B30" s="86" t="s">
        <v>109</v>
      </c>
      <c r="C30" s="88">
        <f t="shared" si="7"/>
        <v>565</v>
      </c>
      <c r="D30" s="88">
        <f t="shared" si="8"/>
        <v>125.5</v>
      </c>
      <c r="E30" s="87">
        <f>D30/C30*100</f>
        <v>22.212389380530972</v>
      </c>
      <c r="F30" s="88"/>
      <c r="G30" s="88">
        <v>565</v>
      </c>
      <c r="H30" s="88">
        <v>125.5</v>
      </c>
      <c r="I30" s="88">
        <f t="shared" si="9"/>
        <v>22.212389380530972</v>
      </c>
      <c r="J30" s="88"/>
      <c r="K30" s="173"/>
      <c r="L30" s="173"/>
      <c r="M30" s="129"/>
      <c r="N30" s="114"/>
    </row>
    <row r="31" spans="1:15" x14ac:dyDescent="0.2">
      <c r="A31" s="89" t="s">
        <v>233</v>
      </c>
      <c r="B31" s="86" t="s">
        <v>232</v>
      </c>
      <c r="C31" s="88">
        <f t="shared" si="7"/>
        <v>42468.5</v>
      </c>
      <c r="D31" s="88">
        <f t="shared" si="8"/>
        <v>0</v>
      </c>
      <c r="E31" s="87">
        <f t="shared" si="5"/>
        <v>0</v>
      </c>
      <c r="F31" s="88"/>
      <c r="G31" s="88">
        <v>42468.5</v>
      </c>
      <c r="H31" s="88">
        <v>0</v>
      </c>
      <c r="I31" s="88">
        <f t="shared" si="9"/>
        <v>0</v>
      </c>
      <c r="J31" s="88"/>
      <c r="K31" s="173"/>
      <c r="L31" s="173"/>
      <c r="M31" s="129"/>
      <c r="N31" s="114"/>
    </row>
    <row r="32" spans="1:15" x14ac:dyDescent="0.2">
      <c r="A32" s="89" t="s">
        <v>55</v>
      </c>
      <c r="B32" s="86" t="s">
        <v>10</v>
      </c>
      <c r="C32" s="88">
        <f t="shared" si="7"/>
        <v>666</v>
      </c>
      <c r="D32" s="88">
        <f t="shared" si="8"/>
        <v>159.30000000000001</v>
      </c>
      <c r="E32" s="87">
        <f t="shared" si="5"/>
        <v>23.918918918918923</v>
      </c>
      <c r="F32" s="88"/>
      <c r="G32" s="88"/>
      <c r="H32" s="88"/>
      <c r="I32" s="88"/>
      <c r="J32" s="88"/>
      <c r="K32" s="87">
        <v>666</v>
      </c>
      <c r="L32" s="87">
        <v>159.30000000000001</v>
      </c>
      <c r="M32" s="129">
        <f t="shared" si="6"/>
        <v>23.918918918918923</v>
      </c>
      <c r="N32" s="114"/>
    </row>
    <row r="33" spans="1:15" x14ac:dyDescent="0.2">
      <c r="A33" s="89" t="s">
        <v>74</v>
      </c>
      <c r="B33" s="86" t="s">
        <v>13</v>
      </c>
      <c r="C33" s="88">
        <f t="shared" si="7"/>
        <v>2240.9</v>
      </c>
      <c r="D33" s="88">
        <f t="shared" si="8"/>
        <v>1059.5999999999999</v>
      </c>
      <c r="E33" s="87">
        <f t="shared" si="5"/>
        <v>47.284573162568606</v>
      </c>
      <c r="F33" s="88"/>
      <c r="G33" s="88"/>
      <c r="H33" s="88"/>
      <c r="I33" s="88"/>
      <c r="J33" s="88"/>
      <c r="K33" s="87">
        <v>2240.9</v>
      </c>
      <c r="L33" s="87">
        <v>1059.5999999999999</v>
      </c>
      <c r="M33" s="129">
        <f t="shared" si="6"/>
        <v>47.284573162568606</v>
      </c>
      <c r="N33" s="114"/>
    </row>
    <row r="34" spans="1:15" x14ac:dyDescent="0.2">
      <c r="A34" s="89" t="s">
        <v>32</v>
      </c>
      <c r="B34" s="86" t="s">
        <v>16</v>
      </c>
      <c r="C34" s="88">
        <f t="shared" si="7"/>
        <v>166396.79999999999</v>
      </c>
      <c r="D34" s="88">
        <f t="shared" si="8"/>
        <v>35142.799999999996</v>
      </c>
      <c r="E34" s="87">
        <f t="shared" si="5"/>
        <v>21.119877305332793</v>
      </c>
      <c r="F34" s="88"/>
      <c r="G34" s="88">
        <v>16482</v>
      </c>
      <c r="H34" s="88">
        <v>1408.6</v>
      </c>
      <c r="I34" s="88">
        <f t="shared" si="9"/>
        <v>8.5462929256158233</v>
      </c>
      <c r="J34" s="88"/>
      <c r="K34" s="87">
        <v>149914.79999999999</v>
      </c>
      <c r="L34" s="87">
        <v>33734.199999999997</v>
      </c>
      <c r="M34" s="129">
        <f t="shared" si="6"/>
        <v>22.502247943498574</v>
      </c>
      <c r="N34" s="114"/>
    </row>
    <row r="35" spans="1:15" ht="28.5" customHeight="1" x14ac:dyDescent="0.2">
      <c r="A35" s="89" t="s">
        <v>35</v>
      </c>
      <c r="B35" s="86" t="s">
        <v>95</v>
      </c>
      <c r="C35" s="88">
        <f t="shared" ref="C35:C42" si="10">G35+K35</f>
        <v>7597.8</v>
      </c>
      <c r="D35" s="88">
        <f t="shared" ref="D35:D44" si="11">H35+L35</f>
        <v>1561.2</v>
      </c>
      <c r="E35" s="87">
        <f t="shared" ref="E35:E41" si="12">D35/C35*100</f>
        <v>20.548053383874279</v>
      </c>
      <c r="F35" s="88"/>
      <c r="G35" s="88">
        <v>1821.2</v>
      </c>
      <c r="H35" s="88">
        <v>65.2</v>
      </c>
      <c r="I35" s="88">
        <f t="shared" si="9"/>
        <v>3.5800571052053596</v>
      </c>
      <c r="J35" s="88"/>
      <c r="K35" s="87">
        <v>5776.6</v>
      </c>
      <c r="L35" s="87">
        <v>1496</v>
      </c>
      <c r="M35" s="129">
        <f t="shared" ref="M35:M39" si="13">L35/K35*100</f>
        <v>25.89758681577398</v>
      </c>
      <c r="N35" s="114"/>
    </row>
    <row r="36" spans="1:15" s="7" customFormat="1" ht="27" customHeight="1" x14ac:dyDescent="0.2">
      <c r="A36" s="84" t="s">
        <v>108</v>
      </c>
      <c r="B36" s="85" t="s">
        <v>107</v>
      </c>
      <c r="C36" s="127">
        <f t="shared" si="10"/>
        <v>227012.31</v>
      </c>
      <c r="D36" s="127">
        <f t="shared" si="11"/>
        <v>18100.400000000001</v>
      </c>
      <c r="E36" s="80">
        <f t="shared" si="12"/>
        <v>7.9733121080526441</v>
      </c>
      <c r="F36" s="75">
        <f>D36*100/D11</f>
        <v>1.4748873386164643</v>
      </c>
      <c r="G36" s="127">
        <f>G37+G38+G39</f>
        <v>28371.31</v>
      </c>
      <c r="H36" s="127">
        <f>H37+H38+H39</f>
        <v>2149.1999999999998</v>
      </c>
      <c r="I36" s="127">
        <f t="shared" ref="I36:I38" si="14">H36/G36*100</f>
        <v>7.5752582450369754</v>
      </c>
      <c r="J36" s="75">
        <f>H36*100/H11</f>
        <v>0.19794628427506872</v>
      </c>
      <c r="K36" s="80">
        <f>K37+K38+K39</f>
        <v>198641</v>
      </c>
      <c r="L36" s="80">
        <f>L37+L38+L39</f>
        <v>15951.2</v>
      </c>
      <c r="M36" s="128">
        <f t="shared" si="13"/>
        <v>8.0301649709777951</v>
      </c>
      <c r="N36" s="75">
        <f>L36*100/L11</f>
        <v>7.6318244668889843</v>
      </c>
      <c r="O36" s="36"/>
    </row>
    <row r="37" spans="1:15" x14ac:dyDescent="0.2">
      <c r="A37" s="89" t="s">
        <v>15</v>
      </c>
      <c r="B37" s="86" t="s">
        <v>111</v>
      </c>
      <c r="C37" s="88">
        <f t="shared" si="10"/>
        <v>108907.91</v>
      </c>
      <c r="D37" s="88">
        <f t="shared" si="11"/>
        <v>2753.3999999999996</v>
      </c>
      <c r="E37" s="87">
        <f t="shared" si="12"/>
        <v>2.5281910193667287</v>
      </c>
      <c r="F37" s="88"/>
      <c r="G37" s="88">
        <v>2899.31</v>
      </c>
      <c r="H37" s="88">
        <v>2149.1999999999998</v>
      </c>
      <c r="I37" s="88">
        <f t="shared" si="14"/>
        <v>74.127982175069235</v>
      </c>
      <c r="J37" s="88"/>
      <c r="K37" s="87">
        <v>106008.6</v>
      </c>
      <c r="L37" s="87">
        <v>604.20000000000005</v>
      </c>
      <c r="M37" s="129">
        <f t="shared" si="13"/>
        <v>0.56995375846865259</v>
      </c>
      <c r="N37" s="114"/>
    </row>
    <row r="38" spans="1:15" x14ac:dyDescent="0.2">
      <c r="A38" s="89" t="s">
        <v>117</v>
      </c>
      <c r="B38" s="86" t="s">
        <v>9</v>
      </c>
      <c r="C38" s="88">
        <f t="shared" si="10"/>
        <v>58614.6</v>
      </c>
      <c r="D38" s="88">
        <f t="shared" si="11"/>
        <v>3478.5</v>
      </c>
      <c r="E38" s="87">
        <f t="shared" si="12"/>
        <v>5.9345282574648639</v>
      </c>
      <c r="F38" s="88"/>
      <c r="G38" s="88">
        <v>25472</v>
      </c>
      <c r="H38" s="88">
        <v>0</v>
      </c>
      <c r="I38" s="127">
        <f t="shared" si="14"/>
        <v>0</v>
      </c>
      <c r="J38" s="88"/>
      <c r="K38" s="87">
        <v>33142.6</v>
      </c>
      <c r="L38" s="87">
        <v>3478.5</v>
      </c>
      <c r="M38" s="129">
        <f t="shared" si="13"/>
        <v>10.495555568965621</v>
      </c>
      <c r="N38" s="114"/>
    </row>
    <row r="39" spans="1:15" x14ac:dyDescent="0.2">
      <c r="A39" s="89" t="s">
        <v>105</v>
      </c>
      <c r="B39" s="86" t="s">
        <v>12</v>
      </c>
      <c r="C39" s="88">
        <f t="shared" si="10"/>
        <v>59489.8</v>
      </c>
      <c r="D39" s="88">
        <f t="shared" si="11"/>
        <v>11868.5</v>
      </c>
      <c r="E39" s="87">
        <f t="shared" si="12"/>
        <v>19.95047890562752</v>
      </c>
      <c r="F39" s="88"/>
      <c r="G39" s="177"/>
      <c r="H39" s="88"/>
      <c r="I39" s="88"/>
      <c r="J39" s="88"/>
      <c r="K39" s="87">
        <v>59489.8</v>
      </c>
      <c r="L39" s="87">
        <v>11868.5</v>
      </c>
      <c r="M39" s="129">
        <f t="shared" si="13"/>
        <v>19.95047890562752</v>
      </c>
      <c r="N39" s="114"/>
    </row>
    <row r="40" spans="1:15" s="7" customFormat="1" ht="21.75" customHeight="1" x14ac:dyDescent="0.2">
      <c r="A40" s="84" t="s">
        <v>123</v>
      </c>
      <c r="B40" s="85" t="s">
        <v>119</v>
      </c>
      <c r="C40" s="127">
        <f>G40+K40</f>
        <v>1826593.7300000002</v>
      </c>
      <c r="D40" s="127">
        <f>H40+L40</f>
        <v>847500.09999999986</v>
      </c>
      <c r="E40" s="80">
        <f t="shared" si="12"/>
        <v>46.397843487615589</v>
      </c>
      <c r="F40" s="75">
        <f>D40*100/D11</f>
        <v>69.057433369770109</v>
      </c>
      <c r="G40" s="127">
        <f>G41+G42+G43+G44+G45+G46</f>
        <v>1826004.7300000002</v>
      </c>
      <c r="H40" s="127">
        <f>H41+H42+H43+H44+H45+H46</f>
        <v>847246.39999999991</v>
      </c>
      <c r="I40" s="127">
        <f>H40/G40*100</f>
        <v>46.398915954615291</v>
      </c>
      <c r="J40" s="75">
        <f>H40*100/H11</f>
        <v>78.033350430592108</v>
      </c>
      <c r="K40" s="80">
        <f>K41+K42+K43+K45+K46+K44</f>
        <v>589</v>
      </c>
      <c r="L40" s="80">
        <f>L41+L42+L43+L45+L46+L44</f>
        <v>253.7</v>
      </c>
      <c r="M40" s="128">
        <f>L40/K40*100</f>
        <v>43.073005093378605</v>
      </c>
      <c r="N40" s="75">
        <f>L40*100/L11</f>
        <v>0.12138233281820399</v>
      </c>
      <c r="O40" s="36"/>
    </row>
    <row r="41" spans="1:15" x14ac:dyDescent="0.2">
      <c r="A41" s="89" t="s">
        <v>51</v>
      </c>
      <c r="B41" s="86" t="s">
        <v>122</v>
      </c>
      <c r="C41" s="88">
        <f t="shared" si="10"/>
        <v>409173.3</v>
      </c>
      <c r="D41" s="88">
        <f t="shared" si="11"/>
        <v>200257.6</v>
      </c>
      <c r="E41" s="87">
        <f t="shared" si="12"/>
        <v>48.942000858804818</v>
      </c>
      <c r="F41" s="88"/>
      <c r="G41" s="88">
        <v>409173.3</v>
      </c>
      <c r="H41" s="88">
        <v>200257.6</v>
      </c>
      <c r="I41" s="88">
        <f t="shared" ref="I41" si="15">H41/G41*100</f>
        <v>48.942000858804818</v>
      </c>
      <c r="J41" s="88"/>
      <c r="K41" s="173"/>
      <c r="L41" s="173"/>
      <c r="M41" s="129"/>
      <c r="N41" s="114"/>
    </row>
    <row r="42" spans="1:15" x14ac:dyDescent="0.2">
      <c r="A42" s="89" t="s">
        <v>43</v>
      </c>
      <c r="B42" s="86" t="s">
        <v>22</v>
      </c>
      <c r="C42" s="88">
        <f t="shared" si="10"/>
        <v>1184073.5</v>
      </c>
      <c r="D42" s="88">
        <f t="shared" si="11"/>
        <v>529400.69999999995</v>
      </c>
      <c r="E42" s="87">
        <f t="shared" ref="E42:E48" si="16">D42/C42*100</f>
        <v>44.710121457831789</v>
      </c>
      <c r="F42" s="88"/>
      <c r="G42" s="88">
        <v>1184073.5</v>
      </c>
      <c r="H42" s="88">
        <v>529400.69999999995</v>
      </c>
      <c r="I42" s="88">
        <f t="shared" ref="I42:I48" si="17">H42/G42*100</f>
        <v>44.710121457831789</v>
      </c>
      <c r="J42" s="88"/>
      <c r="K42" s="173"/>
      <c r="L42" s="173"/>
      <c r="M42" s="129"/>
      <c r="N42" s="114"/>
    </row>
    <row r="43" spans="1:15" x14ac:dyDescent="0.2">
      <c r="A43" s="89" t="s">
        <v>238</v>
      </c>
      <c r="B43" s="86" t="s">
        <v>237</v>
      </c>
      <c r="C43" s="88">
        <f>G43+K43</f>
        <v>172919.7</v>
      </c>
      <c r="D43" s="88">
        <f t="shared" si="11"/>
        <v>86970.6</v>
      </c>
      <c r="E43" s="87">
        <f t="shared" si="16"/>
        <v>50.295368312575143</v>
      </c>
      <c r="F43" s="88"/>
      <c r="G43" s="88">
        <v>172919.7</v>
      </c>
      <c r="H43" s="88">
        <v>86970.6</v>
      </c>
      <c r="I43" s="88">
        <f>H43/G43*100</f>
        <v>50.295368312575143</v>
      </c>
      <c r="J43" s="88"/>
      <c r="K43" s="173"/>
      <c r="L43" s="173"/>
      <c r="M43" s="129"/>
      <c r="N43" s="114"/>
    </row>
    <row r="44" spans="1:15" ht="24" x14ac:dyDescent="0.2">
      <c r="A44" s="150" t="s">
        <v>248</v>
      </c>
      <c r="B44" s="151" t="s">
        <v>247</v>
      </c>
      <c r="C44" s="88">
        <f>G44+K44</f>
        <v>159.30000000000001</v>
      </c>
      <c r="D44" s="88">
        <f t="shared" si="11"/>
        <v>101</v>
      </c>
      <c r="E44" s="87">
        <f t="shared" si="16"/>
        <v>63.402385436283737</v>
      </c>
      <c r="F44" s="88"/>
      <c r="G44" s="88">
        <v>159.30000000000001</v>
      </c>
      <c r="H44" s="88">
        <v>101</v>
      </c>
      <c r="I44" s="88">
        <f>H44/G44*100</f>
        <v>63.402385436283737</v>
      </c>
      <c r="J44" s="88"/>
      <c r="K44" s="173"/>
      <c r="L44" s="173"/>
      <c r="M44" s="129"/>
      <c r="N44" s="114"/>
    </row>
    <row r="45" spans="1:15" x14ac:dyDescent="0.2">
      <c r="A45" s="89" t="s">
        <v>5</v>
      </c>
      <c r="B45" s="86" t="s">
        <v>93</v>
      </c>
      <c r="C45" s="88">
        <f t="shared" ref="C45:C48" si="18">G45+K45</f>
        <v>9218.83</v>
      </c>
      <c r="D45" s="88">
        <f t="shared" ref="D45:D48" si="19">H45+L45</f>
        <v>8365.1</v>
      </c>
      <c r="E45" s="87">
        <f t="shared" si="16"/>
        <v>90.739280364211083</v>
      </c>
      <c r="F45" s="88"/>
      <c r="G45" s="88">
        <v>8629.83</v>
      </c>
      <c r="H45" s="88">
        <v>8111.4</v>
      </c>
      <c r="I45" s="88">
        <f t="shared" si="17"/>
        <v>93.992581545638785</v>
      </c>
      <c r="J45" s="88"/>
      <c r="K45" s="87">
        <v>589</v>
      </c>
      <c r="L45" s="87">
        <v>253.7</v>
      </c>
      <c r="M45" s="129">
        <f t="shared" ref="M45:M48" si="20">L45/K45*100</f>
        <v>43.073005093378605</v>
      </c>
      <c r="N45" s="114"/>
    </row>
    <row r="46" spans="1:15" x14ac:dyDescent="0.2">
      <c r="A46" s="89" t="s">
        <v>45</v>
      </c>
      <c r="B46" s="86" t="s">
        <v>101</v>
      </c>
      <c r="C46" s="88">
        <f t="shared" si="18"/>
        <v>51049.1</v>
      </c>
      <c r="D46" s="88">
        <f t="shared" si="19"/>
        <v>22405.1</v>
      </c>
      <c r="E46" s="87">
        <f t="shared" si="16"/>
        <v>43.889314405151119</v>
      </c>
      <c r="F46" s="88"/>
      <c r="G46" s="88">
        <v>51049.1</v>
      </c>
      <c r="H46" s="88">
        <v>22405.1</v>
      </c>
      <c r="I46" s="88">
        <f t="shared" si="17"/>
        <v>43.889314405151119</v>
      </c>
      <c r="J46" s="88"/>
      <c r="K46" s="173"/>
      <c r="L46" s="173"/>
      <c r="M46" s="129"/>
      <c r="N46" s="114"/>
    </row>
    <row r="47" spans="1:15" s="7" customFormat="1" ht="21.75" customHeight="1" x14ac:dyDescent="0.2">
      <c r="A47" s="84" t="s">
        <v>4</v>
      </c>
      <c r="B47" s="85" t="s">
        <v>62</v>
      </c>
      <c r="C47" s="127">
        <f>G47+K47</f>
        <v>139764.51999999999</v>
      </c>
      <c r="D47" s="127">
        <f>H47+L47</f>
        <v>64569.7</v>
      </c>
      <c r="E47" s="80">
        <f t="shared" si="16"/>
        <v>46.198920870618664</v>
      </c>
      <c r="F47" s="75">
        <f>D47*100/D11</f>
        <v>5.2613772617325303</v>
      </c>
      <c r="G47" s="127">
        <f>G48+G49</f>
        <v>63714.02</v>
      </c>
      <c r="H47" s="127">
        <f>H48+H49</f>
        <v>27205.599999999999</v>
      </c>
      <c r="I47" s="127">
        <f t="shared" si="17"/>
        <v>42.69955027166705</v>
      </c>
      <c r="J47" s="75">
        <f>H47*100/H11</f>
        <v>2.505698600164624</v>
      </c>
      <c r="K47" s="80">
        <f>K48+K49</f>
        <v>76050.5</v>
      </c>
      <c r="L47" s="80">
        <f>L48+L49</f>
        <v>37364.1</v>
      </c>
      <c r="M47" s="128">
        <f>L47/K47*100</f>
        <v>49.130643454020685</v>
      </c>
      <c r="N47" s="75">
        <f>L47*100/L11</f>
        <v>17.876789994689222</v>
      </c>
      <c r="O47" s="36"/>
    </row>
    <row r="48" spans="1:15" x14ac:dyDescent="0.2">
      <c r="A48" s="89" t="s">
        <v>7</v>
      </c>
      <c r="B48" s="86" t="s">
        <v>67</v>
      </c>
      <c r="C48" s="88">
        <f t="shared" si="18"/>
        <v>115323.6</v>
      </c>
      <c r="D48" s="88">
        <f t="shared" si="19"/>
        <v>53603.1</v>
      </c>
      <c r="E48" s="87">
        <f t="shared" si="16"/>
        <v>46.480598940719844</v>
      </c>
      <c r="F48" s="88"/>
      <c r="G48" s="88">
        <v>39273.1</v>
      </c>
      <c r="H48" s="88">
        <v>16239</v>
      </c>
      <c r="I48" s="88">
        <f t="shared" si="17"/>
        <v>41.348913123741191</v>
      </c>
      <c r="J48" s="88"/>
      <c r="K48" s="87">
        <v>76050.5</v>
      </c>
      <c r="L48" s="87">
        <v>37364.1</v>
      </c>
      <c r="M48" s="129">
        <f t="shared" si="20"/>
        <v>49.130643454020685</v>
      </c>
      <c r="N48" s="114"/>
    </row>
    <row r="49" spans="1:15" ht="27" customHeight="1" x14ac:dyDescent="0.2">
      <c r="A49" s="89" t="s">
        <v>97</v>
      </c>
      <c r="B49" s="86" t="s">
        <v>100</v>
      </c>
      <c r="C49" s="88">
        <f t="shared" ref="C49:C56" si="21">G49+K49</f>
        <v>24440.92</v>
      </c>
      <c r="D49" s="88">
        <f t="shared" ref="D49:D56" si="22">H49+L49</f>
        <v>10966.6</v>
      </c>
      <c r="E49" s="87">
        <f t="shared" ref="E49:E56" si="23">D49/C49*100</f>
        <v>44.869833050474369</v>
      </c>
      <c r="F49" s="88"/>
      <c r="G49" s="88">
        <v>24440.92</v>
      </c>
      <c r="H49" s="88">
        <v>10966.6</v>
      </c>
      <c r="I49" s="88">
        <f t="shared" ref="I49:I56" si="24">H49/G49*100</f>
        <v>44.869833050474369</v>
      </c>
      <c r="J49" s="88"/>
      <c r="K49" s="173"/>
      <c r="L49" s="173"/>
      <c r="M49" s="129"/>
      <c r="N49" s="114"/>
    </row>
    <row r="50" spans="1:15" s="7" customFormat="1" ht="24" customHeight="1" x14ac:dyDescent="0.2">
      <c r="A50" s="84" t="s">
        <v>0</v>
      </c>
      <c r="B50" s="85" t="s">
        <v>112</v>
      </c>
      <c r="C50" s="127">
        <f t="shared" si="21"/>
        <v>147599.85999999999</v>
      </c>
      <c r="D50" s="127">
        <f t="shared" si="22"/>
        <v>82217.8</v>
      </c>
      <c r="E50" s="80">
        <f t="shared" si="23"/>
        <v>55.703169366149808</v>
      </c>
      <c r="F50" s="75">
        <f>D50*100/D11</f>
        <v>6.6994095284579744</v>
      </c>
      <c r="G50" s="127">
        <f>G51+G52+G53+G54</f>
        <v>130595.15999999999</v>
      </c>
      <c r="H50" s="127">
        <f>H51+H52+H53+H54</f>
        <v>70442.5</v>
      </c>
      <c r="I50" s="127">
        <f t="shared" si="24"/>
        <v>53.939594698609049</v>
      </c>
      <c r="J50" s="75">
        <f>H50*100/H11</f>
        <v>6.4879169598206445</v>
      </c>
      <c r="K50" s="80">
        <f>K51+K52+K53+K54</f>
        <v>17004.699999999997</v>
      </c>
      <c r="L50" s="80">
        <f>L51+L52+L53+L54</f>
        <v>11775.3</v>
      </c>
      <c r="M50" s="128">
        <f t="shared" ref="M50:M56" si="25">L50/K50*100</f>
        <v>69.247325739354423</v>
      </c>
      <c r="N50" s="75">
        <f>L50*100/L11</f>
        <v>5.6338722255979397</v>
      </c>
      <c r="O50" s="36"/>
    </row>
    <row r="51" spans="1:15" x14ac:dyDescent="0.2">
      <c r="A51" s="89" t="s">
        <v>116</v>
      </c>
      <c r="B51" s="86" t="s">
        <v>113</v>
      </c>
      <c r="C51" s="88">
        <f t="shared" si="21"/>
        <v>18594.03</v>
      </c>
      <c r="D51" s="88">
        <f t="shared" si="22"/>
        <v>8953.7000000000007</v>
      </c>
      <c r="E51" s="87">
        <f t="shared" si="23"/>
        <v>48.153627804193071</v>
      </c>
      <c r="F51" s="88"/>
      <c r="G51" s="88">
        <v>9956.23</v>
      </c>
      <c r="H51" s="88">
        <v>4978.3999999999996</v>
      </c>
      <c r="I51" s="88">
        <f t="shared" si="24"/>
        <v>50.002862529290702</v>
      </c>
      <c r="J51" s="88"/>
      <c r="K51" s="87">
        <v>8637.7999999999993</v>
      </c>
      <c r="L51" s="87">
        <v>3975.3</v>
      </c>
      <c r="M51" s="129">
        <f t="shared" si="25"/>
        <v>46.022135265924206</v>
      </c>
      <c r="N51" s="114"/>
    </row>
    <row r="52" spans="1:15" x14ac:dyDescent="0.2">
      <c r="A52" s="89" t="s">
        <v>102</v>
      </c>
      <c r="B52" s="86" t="s">
        <v>17</v>
      </c>
      <c r="C52" s="88">
        <f t="shared" si="21"/>
        <v>89424.12999999999</v>
      </c>
      <c r="D52" s="88">
        <f t="shared" si="22"/>
        <v>54141.7</v>
      </c>
      <c r="E52" s="87">
        <f t="shared" si="23"/>
        <v>60.544843992331835</v>
      </c>
      <c r="F52" s="88"/>
      <c r="G52" s="88">
        <v>81057.23</v>
      </c>
      <c r="H52" s="88">
        <v>46341.7</v>
      </c>
      <c r="I52" s="88">
        <f t="shared" si="24"/>
        <v>57.171581116206418</v>
      </c>
      <c r="J52" s="88"/>
      <c r="K52" s="87">
        <v>8366.9</v>
      </c>
      <c r="L52" s="87">
        <v>7800</v>
      </c>
      <c r="M52" s="129">
        <f t="shared" si="25"/>
        <v>93.224491747242112</v>
      </c>
      <c r="N52" s="114"/>
    </row>
    <row r="53" spans="1:15" x14ac:dyDescent="0.2">
      <c r="A53" s="89" t="s">
        <v>84</v>
      </c>
      <c r="B53" s="86" t="s">
        <v>20</v>
      </c>
      <c r="C53" s="88">
        <f t="shared" si="21"/>
        <v>32914</v>
      </c>
      <c r="D53" s="88">
        <f t="shared" si="22"/>
        <v>16095.7</v>
      </c>
      <c r="E53" s="87">
        <f t="shared" si="23"/>
        <v>48.902290818496688</v>
      </c>
      <c r="F53" s="88"/>
      <c r="G53" s="88">
        <v>32914</v>
      </c>
      <c r="H53" s="88">
        <v>16095.7</v>
      </c>
      <c r="I53" s="88">
        <f t="shared" si="24"/>
        <v>48.902290818496688</v>
      </c>
      <c r="J53" s="88"/>
      <c r="K53" s="173"/>
      <c r="L53" s="173"/>
      <c r="M53" s="129"/>
      <c r="N53" s="114"/>
    </row>
    <row r="54" spans="1:15" ht="23.25" customHeight="1" x14ac:dyDescent="0.2">
      <c r="A54" s="89" t="s">
        <v>68</v>
      </c>
      <c r="B54" s="86" t="s">
        <v>59</v>
      </c>
      <c r="C54" s="88">
        <f t="shared" si="21"/>
        <v>6667.7</v>
      </c>
      <c r="D54" s="88">
        <f t="shared" si="22"/>
        <v>3026.7</v>
      </c>
      <c r="E54" s="87">
        <f t="shared" si="23"/>
        <v>45.393464013077974</v>
      </c>
      <c r="F54" s="88"/>
      <c r="G54" s="88">
        <v>6667.7</v>
      </c>
      <c r="H54" s="88">
        <v>3026.7</v>
      </c>
      <c r="I54" s="88">
        <f t="shared" si="24"/>
        <v>45.393464013077974</v>
      </c>
      <c r="J54" s="88"/>
      <c r="K54" s="173"/>
      <c r="L54" s="173"/>
      <c r="M54" s="129"/>
      <c r="N54" s="114"/>
    </row>
    <row r="55" spans="1:15" s="7" customFormat="1" ht="24" customHeight="1" x14ac:dyDescent="0.2">
      <c r="A55" s="84" t="s">
        <v>19</v>
      </c>
      <c r="B55" s="85" t="s">
        <v>54</v>
      </c>
      <c r="C55" s="127">
        <f t="shared" si="21"/>
        <v>18948.300000000003</v>
      </c>
      <c r="D55" s="127">
        <f t="shared" si="22"/>
        <v>6679.3000000000011</v>
      </c>
      <c r="E55" s="80">
        <f t="shared" si="23"/>
        <v>35.250127979818771</v>
      </c>
      <c r="F55" s="75">
        <f>D55*100/D11</f>
        <v>0.54425399443221967</v>
      </c>
      <c r="G55" s="127">
        <f>G56+G57</f>
        <v>226.4</v>
      </c>
      <c r="H55" s="127">
        <f>H56+H57</f>
        <v>148.6</v>
      </c>
      <c r="I55" s="127">
        <f t="shared" si="24"/>
        <v>65.63604240282686</v>
      </c>
      <c r="J55" s="75">
        <f>H55*100/H11</f>
        <v>1.3686403239938217E-2</v>
      </c>
      <c r="K55" s="80">
        <f>K56+K57</f>
        <v>18721.900000000001</v>
      </c>
      <c r="L55" s="80">
        <f>L56+L57</f>
        <v>6530.7000000000007</v>
      </c>
      <c r="M55" s="128">
        <f t="shared" si="25"/>
        <v>34.882677506022361</v>
      </c>
      <c r="N55" s="75">
        <f>L55*100/L11</f>
        <v>3.1246022898535473</v>
      </c>
      <c r="O55" s="36"/>
    </row>
    <row r="56" spans="1:15" x14ac:dyDescent="0.2">
      <c r="A56" s="89" t="s">
        <v>82</v>
      </c>
      <c r="B56" s="86" t="s">
        <v>58</v>
      </c>
      <c r="C56" s="88">
        <f t="shared" si="21"/>
        <v>3879.2000000000003</v>
      </c>
      <c r="D56" s="88">
        <f t="shared" si="22"/>
        <v>1024.2</v>
      </c>
      <c r="E56" s="87">
        <f t="shared" si="23"/>
        <v>26.402351000206224</v>
      </c>
      <c r="F56" s="88"/>
      <c r="G56" s="88">
        <v>226.4</v>
      </c>
      <c r="H56" s="88">
        <v>148.6</v>
      </c>
      <c r="I56" s="88">
        <f t="shared" si="24"/>
        <v>65.63604240282686</v>
      </c>
      <c r="J56" s="88"/>
      <c r="K56" s="87">
        <v>3652.8</v>
      </c>
      <c r="L56" s="87">
        <v>875.6</v>
      </c>
      <c r="M56" s="129">
        <f t="shared" si="25"/>
        <v>23.970652650021901</v>
      </c>
      <c r="N56" s="114"/>
    </row>
    <row r="57" spans="1:15" x14ac:dyDescent="0.2">
      <c r="A57" s="89" t="s">
        <v>76</v>
      </c>
      <c r="B57" s="86" t="s">
        <v>61</v>
      </c>
      <c r="C57" s="88">
        <f t="shared" ref="C57" si="26">G57+K57</f>
        <v>15069.1</v>
      </c>
      <c r="D57" s="88">
        <f t="shared" ref="D57" si="27">H57+L57</f>
        <v>5655.1</v>
      </c>
      <c r="E57" s="87">
        <f t="shared" ref="E57:E63" si="28">D57/C57*100</f>
        <v>37.527788653602407</v>
      </c>
      <c r="F57" s="88"/>
      <c r="G57" s="177"/>
      <c r="H57" s="88"/>
      <c r="I57" s="88"/>
      <c r="J57" s="88"/>
      <c r="K57" s="87">
        <v>15069.1</v>
      </c>
      <c r="L57" s="87">
        <v>5655.1</v>
      </c>
      <c r="M57" s="129">
        <f t="shared" ref="M57:M64" si="29">L57/K57*100</f>
        <v>37.527788653602407</v>
      </c>
      <c r="N57" s="114"/>
    </row>
    <row r="58" spans="1:15" s="7" customFormat="1" ht="37.5" customHeight="1" x14ac:dyDescent="0.2">
      <c r="A58" s="84" t="s">
        <v>87</v>
      </c>
      <c r="B58" s="85" t="s">
        <v>38</v>
      </c>
      <c r="C58" s="127">
        <f>G58+K58-3.8</f>
        <v>7390</v>
      </c>
      <c r="D58" s="127">
        <f>H58+L58</f>
        <v>7260.1</v>
      </c>
      <c r="E58" s="80">
        <f t="shared" si="28"/>
        <v>98.242219215155629</v>
      </c>
      <c r="F58" s="75">
        <f>D58*100/D11</f>
        <v>0.59157972017686844</v>
      </c>
      <c r="G58" s="127">
        <f>G59</f>
        <v>7260.1</v>
      </c>
      <c r="H58" s="127">
        <f>H59</f>
        <v>7260.1</v>
      </c>
      <c r="I58" s="127">
        <f t="shared" ref="I58:I111" si="30">H58/G58*100</f>
        <v>100</v>
      </c>
      <c r="J58" s="75">
        <f>H58*100/H11</f>
        <v>0.66867197955770818</v>
      </c>
      <c r="K58" s="80">
        <f>K59</f>
        <v>133.69999999999999</v>
      </c>
      <c r="L58" s="80">
        <f t="shared" ref="L58" si="31">L59</f>
        <v>0</v>
      </c>
      <c r="M58" s="127">
        <f t="shared" ref="M58:N58" si="32">M59</f>
        <v>0</v>
      </c>
      <c r="N58" s="127">
        <f t="shared" si="32"/>
        <v>0</v>
      </c>
      <c r="O58" s="36"/>
    </row>
    <row r="59" spans="1:15" ht="27.75" customHeight="1" x14ac:dyDescent="0.2">
      <c r="A59" s="89" t="s">
        <v>110</v>
      </c>
      <c r="B59" s="86" t="s">
        <v>71</v>
      </c>
      <c r="C59" s="88">
        <f>G59+K59-3.8</f>
        <v>7390</v>
      </c>
      <c r="D59" s="88">
        <f>H59+L59</f>
        <v>7260.1</v>
      </c>
      <c r="E59" s="87">
        <f t="shared" si="28"/>
        <v>98.242219215155629</v>
      </c>
      <c r="F59" s="88"/>
      <c r="G59" s="88">
        <v>7260.1</v>
      </c>
      <c r="H59" s="88">
        <v>7260.1</v>
      </c>
      <c r="I59" s="88">
        <f t="shared" si="30"/>
        <v>100</v>
      </c>
      <c r="J59" s="88"/>
      <c r="K59" s="87">
        <v>133.69999999999999</v>
      </c>
      <c r="L59" s="87">
        <v>0</v>
      </c>
      <c r="M59" s="129">
        <f t="shared" si="29"/>
        <v>0</v>
      </c>
      <c r="N59" s="114"/>
    </row>
    <row r="60" spans="1:15" s="7" customFormat="1" ht="61.5" customHeight="1" x14ac:dyDescent="0.2">
      <c r="A60" s="84" t="s">
        <v>34</v>
      </c>
      <c r="B60" s="85" t="s">
        <v>106</v>
      </c>
      <c r="C60" s="127">
        <f>C61+C62</f>
        <v>0</v>
      </c>
      <c r="D60" s="127">
        <f>D61+D62</f>
        <v>0</v>
      </c>
      <c r="E60" s="80">
        <v>0</v>
      </c>
      <c r="F60" s="75">
        <f>D60*100/D11</f>
        <v>0</v>
      </c>
      <c r="G60" s="127">
        <f>G61+G62</f>
        <v>110753</v>
      </c>
      <c r="H60" s="127">
        <f>H61+H62</f>
        <v>61151.5</v>
      </c>
      <c r="I60" s="127">
        <f t="shared" si="30"/>
        <v>55.214305707294606</v>
      </c>
      <c r="J60" s="75">
        <f>H60*100/H11</f>
        <v>5.6321943992401202</v>
      </c>
      <c r="K60" s="80">
        <v>0</v>
      </c>
      <c r="L60" s="80">
        <v>0</v>
      </c>
      <c r="M60" s="129">
        <v>0</v>
      </c>
      <c r="N60" s="75">
        <v>0</v>
      </c>
      <c r="O60" s="36"/>
    </row>
    <row r="61" spans="1:15" ht="36" x14ac:dyDescent="0.2">
      <c r="A61" s="89" t="s">
        <v>241</v>
      </c>
      <c r="B61" s="86" t="s">
        <v>6</v>
      </c>
      <c r="C61" s="88">
        <v>0</v>
      </c>
      <c r="D61" s="88">
        <f>L61</f>
        <v>0</v>
      </c>
      <c r="E61" s="87">
        <v>0</v>
      </c>
      <c r="F61" s="88"/>
      <c r="G61" s="88">
        <v>72938.100000000006</v>
      </c>
      <c r="H61" s="88">
        <v>42464.7</v>
      </c>
      <c r="I61" s="88">
        <f t="shared" si="30"/>
        <v>58.220189448313008</v>
      </c>
      <c r="J61" s="88"/>
      <c r="K61" s="173"/>
      <c r="L61" s="173"/>
      <c r="M61" s="129"/>
      <c r="N61" s="114"/>
    </row>
    <row r="62" spans="1:15" x14ac:dyDescent="0.2">
      <c r="A62" s="89" t="s">
        <v>240</v>
      </c>
      <c r="B62" s="86" t="s">
        <v>239</v>
      </c>
      <c r="C62" s="88"/>
      <c r="D62" s="88">
        <f>L62</f>
        <v>0</v>
      </c>
      <c r="E62" s="87">
        <v>0</v>
      </c>
      <c r="F62" s="88"/>
      <c r="G62" s="88">
        <v>37814.9</v>
      </c>
      <c r="H62" s="88">
        <v>18686.8</v>
      </c>
      <c r="I62" s="88">
        <f t="shared" si="30"/>
        <v>49.416499845299072</v>
      </c>
      <c r="J62" s="88"/>
      <c r="K62" s="173"/>
      <c r="L62" s="173"/>
      <c r="M62" s="129"/>
      <c r="N62" s="114"/>
    </row>
    <row r="63" spans="1:15" s="7" customFormat="1" ht="43.5" customHeight="1" x14ac:dyDescent="0.2">
      <c r="A63" s="91" t="s">
        <v>36</v>
      </c>
      <c r="B63" s="92" t="s">
        <v>103</v>
      </c>
      <c r="C63" s="127">
        <f>G63+K63</f>
        <v>-129943.5</v>
      </c>
      <c r="D63" s="127">
        <f>H63+L63</f>
        <v>2165.2000000000935</v>
      </c>
      <c r="E63" s="80">
        <f t="shared" si="28"/>
        <v>-1.6662626449188251</v>
      </c>
      <c r="F63" s="93"/>
      <c r="G63" s="127">
        <f>-G67</f>
        <v>-53391.1</v>
      </c>
      <c r="H63" s="127">
        <f>-H67</f>
        <v>-4918.3999999999069</v>
      </c>
      <c r="I63" s="128">
        <f t="shared" si="30"/>
        <v>9.2120222284236633</v>
      </c>
      <c r="J63" s="93"/>
      <c r="K63" s="80">
        <v>-76552.399999999994</v>
      </c>
      <c r="L63" s="80">
        <v>7083.6</v>
      </c>
      <c r="M63" s="129">
        <f t="shared" si="29"/>
        <v>-9.253269655817455</v>
      </c>
      <c r="N63" s="75"/>
      <c r="O63" s="36"/>
    </row>
    <row r="64" spans="1:15" ht="25.5" hidden="1" customHeight="1" x14ac:dyDescent="0.2">
      <c r="A64" s="94"/>
      <c r="B64" s="95"/>
      <c r="C64" s="98"/>
      <c r="D64" s="98"/>
      <c r="E64" s="96"/>
      <c r="F64" s="97">
        <f>D64*100/D14</f>
        <v>0</v>
      </c>
      <c r="G64" s="178"/>
      <c r="H64" s="98"/>
      <c r="I64" s="130" t="e">
        <f t="shared" si="30"/>
        <v>#DIV/0!</v>
      </c>
      <c r="J64" s="98"/>
      <c r="K64" s="164"/>
      <c r="L64" s="165" t="e">
        <f>#REF!+#REF!</f>
        <v>#REF!</v>
      </c>
      <c r="M64" s="131" t="e">
        <f t="shared" si="29"/>
        <v>#REF!</v>
      </c>
      <c r="N64" s="132"/>
    </row>
    <row r="65" spans="1:33" ht="15.75" customHeight="1" x14ac:dyDescent="0.2">
      <c r="A65" s="99"/>
      <c r="B65" s="100"/>
      <c r="C65" s="102"/>
      <c r="D65" s="102"/>
      <c r="E65" s="101"/>
      <c r="F65" s="309"/>
      <c r="G65" s="179"/>
      <c r="H65" s="102"/>
      <c r="I65" s="290"/>
      <c r="J65" s="102"/>
      <c r="K65" s="166"/>
      <c r="L65" s="166"/>
      <c r="M65" s="291"/>
      <c r="N65" s="102"/>
    </row>
    <row r="66" spans="1:33" ht="18" customHeight="1" x14ac:dyDescent="0.2">
      <c r="A66" s="294" t="s">
        <v>25</v>
      </c>
      <c r="B66" s="294"/>
      <c r="C66" s="294"/>
      <c r="D66" s="104" t="s">
        <v>42</v>
      </c>
      <c r="E66" s="103" t="s">
        <v>42</v>
      </c>
      <c r="F66" s="309"/>
      <c r="G66" s="180" t="s">
        <v>42</v>
      </c>
      <c r="H66" s="104" t="s">
        <v>42</v>
      </c>
      <c r="I66" s="290"/>
      <c r="J66" s="104" t="s">
        <v>42</v>
      </c>
      <c r="K66" s="167" t="s">
        <v>42</v>
      </c>
      <c r="L66" s="167" t="s">
        <v>42</v>
      </c>
      <c r="M66" s="291"/>
      <c r="N66" s="104" t="s">
        <v>42</v>
      </c>
      <c r="O66" s="37" t="s">
        <v>42</v>
      </c>
      <c r="P66" s="9" t="s">
        <v>42</v>
      </c>
      <c r="Q66" s="9" t="s">
        <v>42</v>
      </c>
      <c r="R66" s="9" t="s">
        <v>42</v>
      </c>
      <c r="S66" s="9" t="s">
        <v>42</v>
      </c>
      <c r="T66" s="9" t="s">
        <v>42</v>
      </c>
      <c r="U66" s="9" t="s">
        <v>42</v>
      </c>
      <c r="V66" s="295"/>
      <c r="W66" s="295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7" customFormat="1" ht="24" x14ac:dyDescent="0.2">
      <c r="A67" s="72" t="s">
        <v>48</v>
      </c>
      <c r="B67" s="73" t="s">
        <v>103</v>
      </c>
      <c r="C67" s="75">
        <f>G67+K67</f>
        <v>129943.5</v>
      </c>
      <c r="D67" s="75">
        <f>H67+L67</f>
        <v>-2165.2000000000935</v>
      </c>
      <c r="E67" s="80">
        <f t="shared" ref="E67" si="33">D67/C67*100</f>
        <v>-1.6662626449188251</v>
      </c>
      <c r="F67" s="75"/>
      <c r="G67" s="75">
        <f>G71+G81+G99+G96</f>
        <v>53391.1</v>
      </c>
      <c r="H67" s="75">
        <f>H71+H81+H99+H96</f>
        <v>4918.3999999999069</v>
      </c>
      <c r="I67" s="127">
        <f t="shared" ref="I67" si="34">H67/G67*100</f>
        <v>9.2120222284236633</v>
      </c>
      <c r="J67" s="75"/>
      <c r="K67" s="174">
        <v>76552.399999999994</v>
      </c>
      <c r="L67" s="174">
        <v>-7083.6</v>
      </c>
      <c r="M67" s="127">
        <f t="shared" ref="M67" si="35">L67/K67*100</f>
        <v>-9.253269655817455</v>
      </c>
      <c r="N67" s="75"/>
      <c r="O67" s="36"/>
    </row>
    <row r="68" spans="1:33" x14ac:dyDescent="0.2">
      <c r="A68" s="105" t="s">
        <v>28</v>
      </c>
      <c r="B68" s="106"/>
      <c r="C68" s="109"/>
      <c r="D68" s="109"/>
      <c r="E68" s="107"/>
      <c r="F68" s="108"/>
      <c r="G68" s="181"/>
      <c r="H68" s="181"/>
      <c r="I68" s="116"/>
      <c r="J68" s="109"/>
      <c r="K68" s="107"/>
      <c r="L68" s="107"/>
      <c r="M68" s="133"/>
      <c r="N68" s="109"/>
    </row>
    <row r="69" spans="1:33" ht="18" customHeight="1" x14ac:dyDescent="0.2">
      <c r="A69" s="110" t="s">
        <v>37</v>
      </c>
      <c r="B69" s="111" t="s">
        <v>103</v>
      </c>
      <c r="C69" s="114">
        <f>G69+K69</f>
        <v>42368.2</v>
      </c>
      <c r="D69" s="114">
        <f>H69+L69</f>
        <v>-750</v>
      </c>
      <c r="E69" s="113">
        <f t="shared" ref="E69:E111" si="36">D69/C69*100</f>
        <v>-1.770195571206707</v>
      </c>
      <c r="F69" s="75"/>
      <c r="G69" s="114">
        <v>38749.1</v>
      </c>
      <c r="H69" s="114">
        <v>-750</v>
      </c>
      <c r="I69" s="134">
        <f t="shared" si="30"/>
        <v>-1.9355288251856173</v>
      </c>
      <c r="J69" s="114"/>
      <c r="K69" s="112">
        <v>3619.1</v>
      </c>
      <c r="L69" s="112">
        <f>L71+L81</f>
        <v>0</v>
      </c>
      <c r="M69" s="129">
        <f>L69/K69*100</f>
        <v>0</v>
      </c>
      <c r="N69" s="114"/>
    </row>
    <row r="70" spans="1:33" x14ac:dyDescent="0.2">
      <c r="A70" s="110" t="s">
        <v>91</v>
      </c>
      <c r="B70" s="111"/>
      <c r="C70" s="114"/>
      <c r="D70" s="114"/>
      <c r="E70" s="112"/>
      <c r="F70" s="75"/>
      <c r="G70" s="114"/>
      <c r="H70" s="114"/>
      <c r="I70" s="116"/>
      <c r="J70" s="114"/>
      <c r="K70" s="112"/>
      <c r="L70" s="112"/>
      <c r="M70" s="114"/>
      <c r="N70" s="114"/>
    </row>
    <row r="71" spans="1:33" s="7" customFormat="1" ht="24" x14ac:dyDescent="0.2">
      <c r="A71" s="72" t="s">
        <v>138</v>
      </c>
      <c r="B71" s="73" t="s">
        <v>40</v>
      </c>
      <c r="C71" s="75">
        <f>G71+K71</f>
        <v>49096.799999999996</v>
      </c>
      <c r="D71" s="75">
        <f t="shared" ref="D71:D110" si="37">H71+L71</f>
        <v>0</v>
      </c>
      <c r="E71" s="74">
        <f t="shared" si="36"/>
        <v>0</v>
      </c>
      <c r="F71" s="75"/>
      <c r="G71" s="75">
        <f>G72+G73</f>
        <v>45311.7</v>
      </c>
      <c r="H71" s="75">
        <f>H72+H73</f>
        <v>0</v>
      </c>
      <c r="I71" s="116">
        <f t="shared" si="30"/>
        <v>0</v>
      </c>
      <c r="J71" s="75"/>
      <c r="K71" s="174">
        <v>3785.1</v>
      </c>
      <c r="L71" s="174">
        <f>L72</f>
        <v>0</v>
      </c>
      <c r="M71" s="127">
        <f t="shared" ref="M71" si="38">L71/K71*100</f>
        <v>0</v>
      </c>
      <c r="N71" s="75"/>
      <c r="O71" s="36"/>
    </row>
    <row r="72" spans="1:33" ht="33.75" customHeight="1" x14ac:dyDescent="0.2">
      <c r="A72" s="110" t="s">
        <v>139</v>
      </c>
      <c r="B72" s="111" t="s">
        <v>52</v>
      </c>
      <c r="C72" s="114">
        <f t="shared" ref="C72:C110" si="39">G72+K72</f>
        <v>54286.799999999996</v>
      </c>
      <c r="D72" s="114">
        <f t="shared" si="37"/>
        <v>0</v>
      </c>
      <c r="E72" s="113">
        <f t="shared" si="36"/>
        <v>0</v>
      </c>
      <c r="F72" s="75"/>
      <c r="G72" s="114">
        <v>50311.7</v>
      </c>
      <c r="H72" s="114">
        <v>0</v>
      </c>
      <c r="I72" s="134">
        <f t="shared" si="30"/>
        <v>0</v>
      </c>
      <c r="J72" s="114"/>
      <c r="K72" s="112">
        <v>3975.1</v>
      </c>
      <c r="L72" s="112">
        <v>0</v>
      </c>
      <c r="M72" s="129">
        <f t="shared" ref="M72:M83" si="40">L72/K72*100</f>
        <v>0</v>
      </c>
      <c r="N72" s="114"/>
    </row>
    <row r="73" spans="1:33" ht="39.75" customHeight="1" x14ac:dyDescent="0.2">
      <c r="A73" s="110" t="s">
        <v>140</v>
      </c>
      <c r="B73" s="111" t="s">
        <v>11</v>
      </c>
      <c r="C73" s="114">
        <f t="shared" si="39"/>
        <v>-5190</v>
      </c>
      <c r="D73" s="114">
        <f t="shared" si="37"/>
        <v>0</v>
      </c>
      <c r="E73" s="113">
        <f t="shared" si="36"/>
        <v>0</v>
      </c>
      <c r="F73" s="75"/>
      <c r="G73" s="114">
        <v>-5000</v>
      </c>
      <c r="H73" s="114">
        <v>0</v>
      </c>
      <c r="I73" s="134">
        <f t="shared" si="30"/>
        <v>0</v>
      </c>
      <c r="J73" s="114"/>
      <c r="K73" s="112">
        <v>-190</v>
      </c>
      <c r="L73" s="112">
        <v>0</v>
      </c>
      <c r="M73" s="129">
        <f t="shared" si="40"/>
        <v>0</v>
      </c>
      <c r="N73" s="114"/>
    </row>
    <row r="74" spans="1:33" ht="13.5" hidden="1" customHeight="1" x14ac:dyDescent="0.2">
      <c r="A74" s="110" t="s">
        <v>141</v>
      </c>
      <c r="B74" s="111" t="s">
        <v>142</v>
      </c>
      <c r="C74" s="114">
        <f t="shared" si="39"/>
        <v>0</v>
      </c>
      <c r="D74" s="114">
        <f t="shared" si="37"/>
        <v>0</v>
      </c>
      <c r="E74" s="74" t="e">
        <f t="shared" si="36"/>
        <v>#DIV/0!</v>
      </c>
      <c r="F74" s="75">
        <f>D74*100/D24</f>
        <v>0</v>
      </c>
      <c r="G74" s="182"/>
      <c r="H74" s="182"/>
      <c r="I74" s="116" t="e">
        <f t="shared" si="30"/>
        <v>#DIV/0!</v>
      </c>
      <c r="J74" s="114"/>
      <c r="K74" s="112"/>
      <c r="L74" s="112"/>
      <c r="M74" s="128" t="e">
        <f t="shared" si="40"/>
        <v>#DIV/0!</v>
      </c>
      <c r="N74" s="114"/>
    </row>
    <row r="75" spans="1:33" ht="23.25" hidden="1" customHeight="1" x14ac:dyDescent="0.2">
      <c r="A75" s="110" t="s">
        <v>143</v>
      </c>
      <c r="B75" s="111" t="s">
        <v>144</v>
      </c>
      <c r="C75" s="114">
        <f t="shared" si="39"/>
        <v>0</v>
      </c>
      <c r="D75" s="114">
        <f t="shared" si="37"/>
        <v>0</v>
      </c>
      <c r="E75" s="74" t="e">
        <f t="shared" si="36"/>
        <v>#DIV/0!</v>
      </c>
      <c r="F75" s="75">
        <f>D75*100/D25</f>
        <v>0</v>
      </c>
      <c r="G75" s="182"/>
      <c r="H75" s="182"/>
      <c r="I75" s="116" t="e">
        <f t="shared" si="30"/>
        <v>#DIV/0!</v>
      </c>
      <c r="J75" s="114"/>
      <c r="K75" s="112"/>
      <c r="L75" s="112"/>
      <c r="M75" s="128" t="e">
        <f t="shared" si="40"/>
        <v>#DIV/0!</v>
      </c>
      <c r="N75" s="114"/>
    </row>
    <row r="76" spans="1:33" ht="16.5" hidden="1" customHeight="1" x14ac:dyDescent="0.2">
      <c r="A76" s="110" t="s">
        <v>145</v>
      </c>
      <c r="B76" s="111" t="s">
        <v>146</v>
      </c>
      <c r="C76" s="114">
        <f t="shared" si="39"/>
        <v>0</v>
      </c>
      <c r="D76" s="114">
        <f t="shared" si="37"/>
        <v>0</v>
      </c>
      <c r="E76" s="74" t="e">
        <f t="shared" si="36"/>
        <v>#DIV/0!</v>
      </c>
      <c r="F76" s="75">
        <f>D76*100/D28</f>
        <v>0</v>
      </c>
      <c r="G76" s="182"/>
      <c r="H76" s="182"/>
      <c r="I76" s="116" t="e">
        <f t="shared" si="30"/>
        <v>#DIV/0!</v>
      </c>
      <c r="J76" s="114"/>
      <c r="K76" s="112"/>
      <c r="L76" s="112"/>
      <c r="M76" s="128" t="e">
        <f t="shared" si="40"/>
        <v>#DIV/0!</v>
      </c>
      <c r="N76" s="114"/>
    </row>
    <row r="77" spans="1:33" ht="15.75" hidden="1" customHeight="1" x14ac:dyDescent="0.2">
      <c r="A77" s="110" t="s">
        <v>147</v>
      </c>
      <c r="B77" s="111" t="s">
        <v>33</v>
      </c>
      <c r="C77" s="114">
        <f t="shared" si="39"/>
        <v>0</v>
      </c>
      <c r="D77" s="114">
        <f t="shared" si="37"/>
        <v>0</v>
      </c>
      <c r="E77" s="74" t="e">
        <f t="shared" si="36"/>
        <v>#DIV/0!</v>
      </c>
      <c r="F77" s="75">
        <f>D77*100/D29</f>
        <v>0</v>
      </c>
      <c r="G77" s="182"/>
      <c r="H77" s="182"/>
      <c r="I77" s="116" t="e">
        <f t="shared" si="30"/>
        <v>#DIV/0!</v>
      </c>
      <c r="J77" s="114"/>
      <c r="K77" s="112"/>
      <c r="L77" s="112"/>
      <c r="M77" s="128" t="e">
        <f t="shared" si="40"/>
        <v>#DIV/0!</v>
      </c>
      <c r="N77" s="114"/>
    </row>
    <row r="78" spans="1:33" ht="31.5" hidden="1" customHeight="1" x14ac:dyDescent="0.2">
      <c r="A78" s="110" t="s">
        <v>148</v>
      </c>
      <c r="B78" s="111" t="s">
        <v>98</v>
      </c>
      <c r="C78" s="114">
        <f t="shared" si="39"/>
        <v>0</v>
      </c>
      <c r="D78" s="114">
        <f t="shared" si="37"/>
        <v>0</v>
      </c>
      <c r="E78" s="74" t="e">
        <f t="shared" si="36"/>
        <v>#DIV/0!</v>
      </c>
      <c r="F78" s="75">
        <f>D78*100/D30</f>
        <v>0</v>
      </c>
      <c r="G78" s="182"/>
      <c r="H78" s="182"/>
      <c r="I78" s="116" t="e">
        <f t="shared" si="30"/>
        <v>#DIV/0!</v>
      </c>
      <c r="J78" s="114"/>
      <c r="K78" s="112"/>
      <c r="L78" s="112"/>
      <c r="M78" s="128" t="e">
        <f t="shared" si="40"/>
        <v>#DIV/0!</v>
      </c>
      <c r="N78" s="114"/>
    </row>
    <row r="79" spans="1:33" ht="18.75" hidden="1" customHeight="1" x14ac:dyDescent="0.2">
      <c r="A79" s="110" t="s">
        <v>149</v>
      </c>
      <c r="B79" s="111" t="s">
        <v>50</v>
      </c>
      <c r="C79" s="114">
        <f t="shared" si="39"/>
        <v>0</v>
      </c>
      <c r="D79" s="114">
        <f t="shared" si="37"/>
        <v>0</v>
      </c>
      <c r="E79" s="74" t="e">
        <f t="shared" si="36"/>
        <v>#DIV/0!</v>
      </c>
      <c r="F79" s="75" t="e">
        <f>D79*100/D31</f>
        <v>#DIV/0!</v>
      </c>
      <c r="G79" s="182"/>
      <c r="H79" s="182"/>
      <c r="I79" s="116" t="e">
        <f t="shared" si="30"/>
        <v>#DIV/0!</v>
      </c>
      <c r="J79" s="114"/>
      <c r="K79" s="112"/>
      <c r="L79" s="112"/>
      <c r="M79" s="128" t="e">
        <f t="shared" si="40"/>
        <v>#DIV/0!</v>
      </c>
      <c r="N79" s="114"/>
    </row>
    <row r="80" spans="1:33" ht="33" hidden="1" customHeight="1" x14ac:dyDescent="0.2">
      <c r="A80" s="110" t="s">
        <v>150</v>
      </c>
      <c r="B80" s="111" t="s">
        <v>151</v>
      </c>
      <c r="C80" s="114">
        <f t="shared" si="39"/>
        <v>0</v>
      </c>
      <c r="D80" s="114">
        <f t="shared" si="37"/>
        <v>0</v>
      </c>
      <c r="E80" s="74" t="e">
        <f t="shared" si="36"/>
        <v>#DIV/0!</v>
      </c>
      <c r="F80" s="75">
        <f>D80*100/D32</f>
        <v>0</v>
      </c>
      <c r="G80" s="182"/>
      <c r="H80" s="182"/>
      <c r="I80" s="116" t="e">
        <f t="shared" si="30"/>
        <v>#DIV/0!</v>
      </c>
      <c r="J80" s="114"/>
      <c r="K80" s="112"/>
      <c r="L80" s="112"/>
      <c r="M80" s="128" t="e">
        <f t="shared" si="40"/>
        <v>#DIV/0!</v>
      </c>
      <c r="N80" s="114"/>
    </row>
    <row r="81" spans="1:15" s="7" customFormat="1" ht="42.75" customHeight="1" x14ac:dyDescent="0.2">
      <c r="A81" s="72" t="s">
        <v>152</v>
      </c>
      <c r="B81" s="73" t="s">
        <v>46</v>
      </c>
      <c r="C81" s="75">
        <f>G81+K81+166</f>
        <v>-2312.6</v>
      </c>
      <c r="D81" s="75">
        <v>-750</v>
      </c>
      <c r="E81" s="74">
        <f t="shared" si="36"/>
        <v>32.431030009513101</v>
      </c>
      <c r="F81" s="75"/>
      <c r="G81" s="75">
        <f>G82+G83</f>
        <v>-2312.6</v>
      </c>
      <c r="H81" s="75">
        <f>H82+H83</f>
        <v>-750</v>
      </c>
      <c r="I81" s="116">
        <f t="shared" si="30"/>
        <v>32.431030009513101</v>
      </c>
      <c r="J81" s="75"/>
      <c r="K81" s="174">
        <f>K83+K82</f>
        <v>-166</v>
      </c>
      <c r="L81" s="174">
        <f>L83+L82</f>
        <v>0</v>
      </c>
      <c r="M81" s="128">
        <f t="shared" si="40"/>
        <v>0</v>
      </c>
      <c r="N81" s="75"/>
      <c r="O81" s="36"/>
    </row>
    <row r="82" spans="1:15" ht="42.75" customHeight="1" x14ac:dyDescent="0.2">
      <c r="A82" s="115" t="s">
        <v>153</v>
      </c>
      <c r="B82" s="111" t="s">
        <v>154</v>
      </c>
      <c r="C82" s="114">
        <f>G82+K82</f>
        <v>0</v>
      </c>
      <c r="D82" s="114">
        <f>H82+L82</f>
        <v>0</v>
      </c>
      <c r="E82" s="113">
        <v>0</v>
      </c>
      <c r="F82" s="75"/>
      <c r="G82" s="114">
        <v>0</v>
      </c>
      <c r="H82" s="114">
        <v>0</v>
      </c>
      <c r="I82" s="134">
        <v>0</v>
      </c>
      <c r="J82" s="114"/>
      <c r="K82" s="112"/>
      <c r="L82" s="112"/>
      <c r="M82" s="114"/>
      <c r="N82" s="114"/>
    </row>
    <row r="83" spans="1:15" ht="49.5" customHeight="1" x14ac:dyDescent="0.2">
      <c r="A83" s="115" t="s">
        <v>155</v>
      </c>
      <c r="B83" s="111" t="s">
        <v>94</v>
      </c>
      <c r="C83" s="114">
        <f>G83+K83+166</f>
        <v>-2312.6</v>
      </c>
      <c r="D83" s="114">
        <f>H83+L83</f>
        <v>-750</v>
      </c>
      <c r="E83" s="113">
        <f t="shared" si="36"/>
        <v>32.431030009513101</v>
      </c>
      <c r="F83" s="75"/>
      <c r="G83" s="114">
        <v>-2312.6</v>
      </c>
      <c r="H83" s="114">
        <v>-750</v>
      </c>
      <c r="I83" s="134">
        <f t="shared" si="30"/>
        <v>32.431030009513101</v>
      </c>
      <c r="J83" s="114"/>
      <c r="K83" s="112">
        <v>-166</v>
      </c>
      <c r="L83" s="112"/>
      <c r="M83" s="129">
        <f t="shared" si="40"/>
        <v>0</v>
      </c>
      <c r="N83" s="114"/>
    </row>
    <row r="84" spans="1:15" ht="14.25" hidden="1" customHeight="1" x14ac:dyDescent="0.2">
      <c r="A84" s="110" t="s">
        <v>156</v>
      </c>
      <c r="B84" s="111" t="s">
        <v>154</v>
      </c>
      <c r="C84" s="114">
        <f t="shared" si="39"/>
        <v>0</v>
      </c>
      <c r="D84" s="114">
        <f t="shared" si="37"/>
        <v>0</v>
      </c>
      <c r="E84" s="74" t="e">
        <f t="shared" si="36"/>
        <v>#DIV/0!</v>
      </c>
      <c r="F84" s="75">
        <f t="shared" ref="F84:F90" si="41">D84*100/D36</f>
        <v>0</v>
      </c>
      <c r="G84" s="182"/>
      <c r="H84" s="182"/>
      <c r="I84" s="116" t="e">
        <f t="shared" si="30"/>
        <v>#DIV/0!</v>
      </c>
      <c r="J84" s="114"/>
      <c r="K84" s="112"/>
      <c r="L84" s="112"/>
      <c r="M84" s="114"/>
      <c r="N84" s="114"/>
    </row>
    <row r="85" spans="1:15" ht="21" hidden="1" customHeight="1" x14ac:dyDescent="0.2">
      <c r="A85" s="110" t="s">
        <v>157</v>
      </c>
      <c r="B85" s="111" t="s">
        <v>94</v>
      </c>
      <c r="C85" s="114">
        <f t="shared" si="39"/>
        <v>0</v>
      </c>
      <c r="D85" s="114">
        <f t="shared" si="37"/>
        <v>0</v>
      </c>
      <c r="E85" s="74" t="e">
        <f t="shared" si="36"/>
        <v>#DIV/0!</v>
      </c>
      <c r="F85" s="75">
        <f t="shared" si="41"/>
        <v>0</v>
      </c>
      <c r="G85" s="182"/>
      <c r="H85" s="182"/>
      <c r="I85" s="116" t="e">
        <f t="shared" si="30"/>
        <v>#DIV/0!</v>
      </c>
      <c r="J85" s="114"/>
      <c r="K85" s="112"/>
      <c r="L85" s="112"/>
      <c r="M85" s="114"/>
      <c r="N85" s="114"/>
    </row>
    <row r="86" spans="1:15" ht="21.75" hidden="1" customHeight="1" x14ac:dyDescent="0.2">
      <c r="A86" s="110" t="s">
        <v>158</v>
      </c>
      <c r="B86" s="111" t="s">
        <v>159</v>
      </c>
      <c r="C86" s="114">
        <f t="shared" si="39"/>
        <v>0</v>
      </c>
      <c r="D86" s="114">
        <f t="shared" si="37"/>
        <v>0</v>
      </c>
      <c r="E86" s="74" t="e">
        <f t="shared" si="36"/>
        <v>#DIV/0!</v>
      </c>
      <c r="F86" s="75">
        <f t="shared" si="41"/>
        <v>0</v>
      </c>
      <c r="G86" s="182"/>
      <c r="H86" s="182"/>
      <c r="I86" s="116" t="e">
        <f t="shared" si="30"/>
        <v>#DIV/0!</v>
      </c>
      <c r="J86" s="114"/>
      <c r="K86" s="112"/>
      <c r="L86" s="112"/>
      <c r="M86" s="114"/>
      <c r="N86" s="114"/>
    </row>
    <row r="87" spans="1:15" ht="48" hidden="1" customHeight="1" x14ac:dyDescent="0.2">
      <c r="A87" s="110" t="s">
        <v>160</v>
      </c>
      <c r="B87" s="111" t="s">
        <v>161</v>
      </c>
      <c r="C87" s="114">
        <f t="shared" si="39"/>
        <v>0</v>
      </c>
      <c r="D87" s="114">
        <f t="shared" si="37"/>
        <v>0</v>
      </c>
      <c r="E87" s="74" t="e">
        <f t="shared" si="36"/>
        <v>#DIV/0!</v>
      </c>
      <c r="F87" s="75">
        <f t="shared" si="41"/>
        <v>0</v>
      </c>
      <c r="G87" s="182"/>
      <c r="H87" s="182"/>
      <c r="I87" s="116" t="e">
        <f t="shared" si="30"/>
        <v>#DIV/0!</v>
      </c>
      <c r="J87" s="114"/>
      <c r="K87" s="112"/>
      <c r="L87" s="112"/>
      <c r="M87" s="114"/>
      <c r="N87" s="114"/>
    </row>
    <row r="88" spans="1:15" ht="48" hidden="1" customHeight="1" x14ac:dyDescent="0.2">
      <c r="A88" s="110" t="s">
        <v>162</v>
      </c>
      <c r="B88" s="111" t="s">
        <v>163</v>
      </c>
      <c r="C88" s="114">
        <f t="shared" si="39"/>
        <v>0</v>
      </c>
      <c r="D88" s="114">
        <f t="shared" si="37"/>
        <v>0</v>
      </c>
      <c r="E88" s="74" t="e">
        <f t="shared" si="36"/>
        <v>#DIV/0!</v>
      </c>
      <c r="F88" s="75">
        <f t="shared" si="41"/>
        <v>0</v>
      </c>
      <c r="G88" s="182"/>
      <c r="H88" s="182"/>
      <c r="I88" s="116" t="e">
        <f t="shared" si="30"/>
        <v>#DIV/0!</v>
      </c>
      <c r="J88" s="114"/>
      <c r="K88" s="112"/>
      <c r="L88" s="112"/>
      <c r="M88" s="114"/>
      <c r="N88" s="114"/>
    </row>
    <row r="89" spans="1:15" ht="48" hidden="1" customHeight="1" x14ac:dyDescent="0.2">
      <c r="A89" s="110" t="s">
        <v>164</v>
      </c>
      <c r="B89" s="111" t="s">
        <v>165</v>
      </c>
      <c r="C89" s="114">
        <f t="shared" si="39"/>
        <v>0</v>
      </c>
      <c r="D89" s="114">
        <f t="shared" si="37"/>
        <v>0</v>
      </c>
      <c r="E89" s="74" t="e">
        <f t="shared" si="36"/>
        <v>#DIV/0!</v>
      </c>
      <c r="F89" s="75">
        <f t="shared" si="41"/>
        <v>0</v>
      </c>
      <c r="G89" s="182"/>
      <c r="H89" s="182"/>
      <c r="I89" s="116" t="e">
        <f t="shared" si="30"/>
        <v>#DIV/0!</v>
      </c>
      <c r="J89" s="114"/>
      <c r="K89" s="112"/>
      <c r="L89" s="112"/>
      <c r="M89" s="114"/>
      <c r="N89" s="114"/>
    </row>
    <row r="90" spans="1:15" ht="48" hidden="1" customHeight="1" x14ac:dyDescent="0.2">
      <c r="A90" s="110" t="s">
        <v>166</v>
      </c>
      <c r="B90" s="111" t="s">
        <v>167</v>
      </c>
      <c r="C90" s="114">
        <f t="shared" si="39"/>
        <v>0</v>
      </c>
      <c r="D90" s="114">
        <f t="shared" si="37"/>
        <v>0</v>
      </c>
      <c r="E90" s="74" t="e">
        <f t="shared" si="36"/>
        <v>#DIV/0!</v>
      </c>
      <c r="F90" s="75">
        <f t="shared" si="41"/>
        <v>0</v>
      </c>
      <c r="G90" s="182"/>
      <c r="H90" s="182"/>
      <c r="I90" s="116" t="e">
        <f t="shared" si="30"/>
        <v>#DIV/0!</v>
      </c>
      <c r="J90" s="114"/>
      <c r="K90" s="112"/>
      <c r="L90" s="112"/>
      <c r="M90" s="114"/>
      <c r="N90" s="114"/>
    </row>
    <row r="91" spans="1:15" ht="48" hidden="1" customHeight="1" x14ac:dyDescent="0.2">
      <c r="A91" s="110" t="s">
        <v>168</v>
      </c>
      <c r="B91" s="111" t="s">
        <v>49</v>
      </c>
      <c r="C91" s="114">
        <f t="shared" si="39"/>
        <v>0</v>
      </c>
      <c r="D91" s="114">
        <f t="shared" si="37"/>
        <v>0</v>
      </c>
      <c r="E91" s="74" t="e">
        <f t="shared" si="36"/>
        <v>#DIV/0!</v>
      </c>
      <c r="F91" s="75">
        <f t="shared" ref="F91:F95" si="42">D91*100/D45</f>
        <v>0</v>
      </c>
      <c r="G91" s="182"/>
      <c r="H91" s="182"/>
      <c r="I91" s="116" t="e">
        <f t="shared" si="30"/>
        <v>#DIV/0!</v>
      </c>
      <c r="J91" s="114"/>
      <c r="K91" s="112"/>
      <c r="L91" s="112"/>
      <c r="M91" s="114"/>
      <c r="N91" s="114"/>
    </row>
    <row r="92" spans="1:15" ht="48" hidden="1" customHeight="1" x14ac:dyDescent="0.2">
      <c r="A92" s="110" t="s">
        <v>169</v>
      </c>
      <c r="B92" s="111" t="s">
        <v>170</v>
      </c>
      <c r="C92" s="114">
        <f t="shared" si="39"/>
        <v>0</v>
      </c>
      <c r="D92" s="114">
        <f t="shared" si="37"/>
        <v>0</v>
      </c>
      <c r="E92" s="74" t="e">
        <f t="shared" si="36"/>
        <v>#DIV/0!</v>
      </c>
      <c r="F92" s="75">
        <f t="shared" si="42"/>
        <v>0</v>
      </c>
      <c r="G92" s="182"/>
      <c r="H92" s="182"/>
      <c r="I92" s="116" t="e">
        <f t="shared" si="30"/>
        <v>#DIV/0!</v>
      </c>
      <c r="J92" s="114"/>
      <c r="K92" s="112"/>
      <c r="L92" s="112"/>
      <c r="M92" s="114"/>
      <c r="N92" s="114"/>
    </row>
    <row r="93" spans="1:15" ht="24" hidden="1" customHeight="1" x14ac:dyDescent="0.2">
      <c r="A93" s="110" t="s">
        <v>171</v>
      </c>
      <c r="B93" s="111" t="s">
        <v>90</v>
      </c>
      <c r="C93" s="114">
        <f t="shared" si="39"/>
        <v>0</v>
      </c>
      <c r="D93" s="114">
        <f t="shared" si="37"/>
        <v>0</v>
      </c>
      <c r="E93" s="74" t="e">
        <f t="shared" si="36"/>
        <v>#DIV/0!</v>
      </c>
      <c r="F93" s="75">
        <f t="shared" si="42"/>
        <v>0</v>
      </c>
      <c r="G93" s="182"/>
      <c r="H93" s="182"/>
      <c r="I93" s="116" t="e">
        <f t="shared" si="30"/>
        <v>#DIV/0!</v>
      </c>
      <c r="J93" s="114"/>
      <c r="K93" s="112"/>
      <c r="L93" s="112"/>
      <c r="M93" s="114"/>
      <c r="N93" s="114"/>
    </row>
    <row r="94" spans="1:15" ht="36" hidden="1" customHeight="1" x14ac:dyDescent="0.2">
      <c r="A94" s="110" t="s">
        <v>172</v>
      </c>
      <c r="B94" s="111" t="s">
        <v>173</v>
      </c>
      <c r="C94" s="114">
        <f t="shared" si="39"/>
        <v>0</v>
      </c>
      <c r="D94" s="114">
        <f t="shared" si="37"/>
        <v>0</v>
      </c>
      <c r="E94" s="74" t="e">
        <f t="shared" si="36"/>
        <v>#DIV/0!</v>
      </c>
      <c r="F94" s="75">
        <f t="shared" si="42"/>
        <v>0</v>
      </c>
      <c r="G94" s="182"/>
      <c r="H94" s="182"/>
      <c r="I94" s="116" t="e">
        <f t="shared" si="30"/>
        <v>#DIV/0!</v>
      </c>
      <c r="J94" s="114"/>
      <c r="K94" s="112"/>
      <c r="L94" s="112"/>
      <c r="M94" s="114"/>
      <c r="N94" s="114"/>
    </row>
    <row r="95" spans="1:15" ht="36" hidden="1" customHeight="1" x14ac:dyDescent="0.2">
      <c r="A95" s="110" t="s">
        <v>174</v>
      </c>
      <c r="B95" s="111" t="s">
        <v>175</v>
      </c>
      <c r="C95" s="114">
        <f t="shared" si="39"/>
        <v>0</v>
      </c>
      <c r="D95" s="114">
        <f t="shared" si="37"/>
        <v>0</v>
      </c>
      <c r="E95" s="74" t="e">
        <f t="shared" si="36"/>
        <v>#DIV/0!</v>
      </c>
      <c r="F95" s="75">
        <f t="shared" si="42"/>
        <v>0</v>
      </c>
      <c r="G95" s="182"/>
      <c r="H95" s="182"/>
      <c r="I95" s="116" t="e">
        <f t="shared" si="30"/>
        <v>#DIV/0!</v>
      </c>
      <c r="J95" s="114"/>
      <c r="K95" s="112"/>
      <c r="L95" s="112"/>
      <c r="M95" s="114"/>
      <c r="N95" s="114"/>
    </row>
    <row r="96" spans="1:15" s="7" customFormat="1" ht="24" x14ac:dyDescent="0.2">
      <c r="A96" s="72" t="s">
        <v>176</v>
      </c>
      <c r="B96" s="73" t="s">
        <v>83</v>
      </c>
      <c r="C96" s="75">
        <f>C97+C98</f>
        <v>-4416</v>
      </c>
      <c r="D96" s="75">
        <f>D97+D98</f>
        <v>0</v>
      </c>
      <c r="E96" s="74">
        <f>D96/C96*100</f>
        <v>0</v>
      </c>
      <c r="F96" s="75"/>
      <c r="G96" s="75">
        <f>G97+G98</f>
        <v>-4250</v>
      </c>
      <c r="H96" s="75">
        <f>H97+H98</f>
        <v>0</v>
      </c>
      <c r="I96" s="116">
        <f t="shared" si="30"/>
        <v>0</v>
      </c>
      <c r="J96" s="116"/>
      <c r="K96" s="74">
        <f>K97+K98</f>
        <v>0</v>
      </c>
      <c r="L96" s="74">
        <f t="shared" ref="L96:M96" si="43">L97+L98</f>
        <v>0</v>
      </c>
      <c r="M96" s="116">
        <f t="shared" si="43"/>
        <v>0</v>
      </c>
      <c r="N96" s="116"/>
      <c r="O96" s="36"/>
    </row>
    <row r="97" spans="1:15" ht="53.25" customHeight="1" x14ac:dyDescent="0.2">
      <c r="A97" s="110" t="s">
        <v>177</v>
      </c>
      <c r="B97" s="111" t="s">
        <v>115</v>
      </c>
      <c r="C97" s="114">
        <f>G97+K97</f>
        <v>-4500</v>
      </c>
      <c r="D97" s="114">
        <f>-H97+L97</f>
        <v>0</v>
      </c>
      <c r="E97" s="113">
        <f t="shared" si="36"/>
        <v>0</v>
      </c>
      <c r="F97" s="75"/>
      <c r="G97" s="114">
        <v>-4500</v>
      </c>
      <c r="H97" s="114">
        <v>0</v>
      </c>
      <c r="I97" s="134">
        <f t="shared" si="30"/>
        <v>0</v>
      </c>
      <c r="J97" s="114"/>
      <c r="K97" s="112"/>
      <c r="L97" s="112"/>
      <c r="M97" s="114"/>
      <c r="N97" s="114"/>
    </row>
    <row r="98" spans="1:15" ht="54.75" customHeight="1" x14ac:dyDescent="0.2">
      <c r="A98" s="110" t="s">
        <v>178</v>
      </c>
      <c r="B98" s="111" t="s">
        <v>80</v>
      </c>
      <c r="C98" s="114">
        <f>G98+K98-166</f>
        <v>84</v>
      </c>
      <c r="D98" s="114">
        <f>H98+L98</f>
        <v>0</v>
      </c>
      <c r="E98" s="113">
        <f t="shared" si="36"/>
        <v>0</v>
      </c>
      <c r="F98" s="75"/>
      <c r="G98" s="114">
        <v>250</v>
      </c>
      <c r="H98" s="114">
        <v>0</v>
      </c>
      <c r="I98" s="134">
        <f t="shared" si="30"/>
        <v>0</v>
      </c>
      <c r="J98" s="114"/>
      <c r="K98" s="112"/>
      <c r="L98" s="112"/>
      <c r="M98" s="114"/>
      <c r="N98" s="114"/>
    </row>
    <row r="99" spans="1:15" s="77" customFormat="1" ht="33" customHeight="1" x14ac:dyDescent="0.25">
      <c r="A99" s="72" t="s">
        <v>179</v>
      </c>
      <c r="B99" s="73" t="s">
        <v>81</v>
      </c>
      <c r="C99" s="75">
        <f>G99+K99</f>
        <v>87575.300000000047</v>
      </c>
      <c r="D99" s="75">
        <f>H99+L99</f>
        <v>-1415.2000000000698</v>
      </c>
      <c r="E99" s="74">
        <f t="shared" si="36"/>
        <v>-1.6159807616988684</v>
      </c>
      <c r="F99" s="75"/>
      <c r="G99" s="75">
        <v>14642</v>
      </c>
      <c r="H99" s="75">
        <f>H100+H111</f>
        <v>5668.3999999999069</v>
      </c>
      <c r="I99" s="128">
        <f>H99/G99*100</f>
        <v>38.713290534079405</v>
      </c>
      <c r="J99" s="75"/>
      <c r="K99" s="174">
        <f>K100+K111</f>
        <v>72933.300000000047</v>
      </c>
      <c r="L99" s="174">
        <f>L100+L111</f>
        <v>-7083.5999999999767</v>
      </c>
      <c r="M99" s="128">
        <f t="shared" ref="M99:M111" si="44">L99/K99*100</f>
        <v>-9.7124358831973492</v>
      </c>
      <c r="N99" s="75"/>
      <c r="O99" s="76"/>
    </row>
    <row r="100" spans="1:15" ht="14.25" customHeight="1" x14ac:dyDescent="0.2">
      <c r="A100" s="110" t="s">
        <v>228</v>
      </c>
      <c r="B100" s="111" t="s">
        <v>180</v>
      </c>
      <c r="C100" s="114">
        <f>G100+K100+123355.8</f>
        <v>-2863381.6</v>
      </c>
      <c r="D100" s="114">
        <f>H100+L100-(-67518.6)</f>
        <v>-1298425.7</v>
      </c>
      <c r="E100" s="113">
        <f t="shared" si="36"/>
        <v>45.34588404144246</v>
      </c>
      <c r="F100" s="75"/>
      <c r="G100" s="114">
        <v>-2380942.7999999998</v>
      </c>
      <c r="H100" s="183">
        <v>-1112585</v>
      </c>
      <c r="I100" s="134">
        <f t="shared" si="30"/>
        <v>46.728758036522343</v>
      </c>
      <c r="J100" s="114"/>
      <c r="K100" s="112">
        <v>-605794.6</v>
      </c>
      <c r="L100" s="112">
        <v>-253359.3</v>
      </c>
      <c r="M100" s="129">
        <f t="shared" si="44"/>
        <v>41.822640875306583</v>
      </c>
      <c r="N100" s="114"/>
    </row>
    <row r="101" spans="1:15" ht="0.75" hidden="1" customHeight="1" x14ac:dyDescent="0.2">
      <c r="A101" s="110" t="s">
        <v>181</v>
      </c>
      <c r="B101" s="111" t="s">
        <v>89</v>
      </c>
      <c r="C101" s="114">
        <f t="shared" si="39"/>
        <v>-1713022.7</v>
      </c>
      <c r="D101" s="114">
        <f t="shared" si="37"/>
        <v>0</v>
      </c>
      <c r="E101" s="113">
        <f t="shared" si="36"/>
        <v>0</v>
      </c>
      <c r="F101" s="75">
        <f t="shared" ref="F101:F107" si="45">D101*100/D55</f>
        <v>0</v>
      </c>
      <c r="G101" s="114">
        <v>-1713022.7</v>
      </c>
      <c r="H101" s="183"/>
      <c r="I101" s="134">
        <f t="shared" si="30"/>
        <v>0</v>
      </c>
      <c r="J101" s="114"/>
      <c r="K101" s="112"/>
      <c r="L101" s="112"/>
      <c r="M101" s="129" t="e">
        <f t="shared" si="44"/>
        <v>#DIV/0!</v>
      </c>
      <c r="N101" s="114"/>
    </row>
    <row r="102" spans="1:15" ht="24" hidden="1" customHeight="1" x14ac:dyDescent="0.2">
      <c r="A102" s="110" t="s">
        <v>182</v>
      </c>
      <c r="B102" s="111" t="s">
        <v>65</v>
      </c>
      <c r="C102" s="114">
        <f t="shared" si="39"/>
        <v>-1713022.7</v>
      </c>
      <c r="D102" s="114">
        <f t="shared" si="37"/>
        <v>0</v>
      </c>
      <c r="E102" s="113">
        <f t="shared" si="36"/>
        <v>0</v>
      </c>
      <c r="F102" s="75">
        <f t="shared" si="45"/>
        <v>0</v>
      </c>
      <c r="G102" s="114">
        <v>-1713022.7</v>
      </c>
      <c r="H102" s="183"/>
      <c r="I102" s="134">
        <f t="shared" si="30"/>
        <v>0</v>
      </c>
      <c r="J102" s="114"/>
      <c r="K102" s="112"/>
      <c r="L102" s="112"/>
      <c r="M102" s="129" t="e">
        <f t="shared" si="44"/>
        <v>#DIV/0!</v>
      </c>
      <c r="N102" s="114"/>
    </row>
    <row r="103" spans="1:15" ht="36" hidden="1" customHeight="1" x14ac:dyDescent="0.2">
      <c r="A103" s="110" t="s">
        <v>183</v>
      </c>
      <c r="B103" s="111" t="s">
        <v>184</v>
      </c>
      <c r="C103" s="114">
        <f t="shared" si="39"/>
        <v>-1713022.7</v>
      </c>
      <c r="D103" s="114">
        <f t="shared" si="37"/>
        <v>0</v>
      </c>
      <c r="E103" s="113">
        <f t="shared" si="36"/>
        <v>0</v>
      </c>
      <c r="F103" s="75">
        <f t="shared" si="45"/>
        <v>0</v>
      </c>
      <c r="G103" s="114">
        <v>-1713022.7</v>
      </c>
      <c r="H103" s="183"/>
      <c r="I103" s="134">
        <f t="shared" si="30"/>
        <v>0</v>
      </c>
      <c r="J103" s="114"/>
      <c r="K103" s="112"/>
      <c r="L103" s="112"/>
      <c r="M103" s="129" t="e">
        <f t="shared" si="44"/>
        <v>#DIV/0!</v>
      </c>
      <c r="N103" s="114"/>
    </row>
    <row r="104" spans="1:15" ht="24" hidden="1" customHeight="1" x14ac:dyDescent="0.2">
      <c r="A104" s="110" t="s">
        <v>185</v>
      </c>
      <c r="B104" s="111" t="s">
        <v>186</v>
      </c>
      <c r="C104" s="114">
        <f t="shared" si="39"/>
        <v>-1713022.7</v>
      </c>
      <c r="D104" s="114">
        <f t="shared" si="37"/>
        <v>0</v>
      </c>
      <c r="E104" s="113">
        <f t="shared" si="36"/>
        <v>0</v>
      </c>
      <c r="F104" s="75">
        <f t="shared" si="45"/>
        <v>0</v>
      </c>
      <c r="G104" s="114">
        <v>-1713022.7</v>
      </c>
      <c r="H104" s="183"/>
      <c r="I104" s="134">
        <f t="shared" si="30"/>
        <v>0</v>
      </c>
      <c r="J104" s="114"/>
      <c r="K104" s="112"/>
      <c r="L104" s="112"/>
      <c r="M104" s="129" t="e">
        <f t="shared" si="44"/>
        <v>#DIV/0!</v>
      </c>
      <c r="N104" s="114"/>
    </row>
    <row r="105" spans="1:15" ht="24" hidden="1" customHeight="1" x14ac:dyDescent="0.2">
      <c r="A105" s="110" t="s">
        <v>187</v>
      </c>
      <c r="B105" s="111" t="s">
        <v>30</v>
      </c>
      <c r="C105" s="114">
        <f t="shared" si="39"/>
        <v>-1713022.7</v>
      </c>
      <c r="D105" s="114">
        <f t="shared" si="37"/>
        <v>0</v>
      </c>
      <c r="E105" s="113">
        <f t="shared" si="36"/>
        <v>0</v>
      </c>
      <c r="F105" s="75">
        <f t="shared" si="45"/>
        <v>0</v>
      </c>
      <c r="G105" s="114">
        <v>-1713022.7</v>
      </c>
      <c r="H105" s="183"/>
      <c r="I105" s="134">
        <f t="shared" si="30"/>
        <v>0</v>
      </c>
      <c r="J105" s="114"/>
      <c r="K105" s="112"/>
      <c r="L105" s="112"/>
      <c r="M105" s="129" t="e">
        <f t="shared" si="44"/>
        <v>#DIV/0!</v>
      </c>
      <c r="N105" s="114"/>
    </row>
    <row r="106" spans="1:15" ht="18.75" hidden="1" customHeight="1" x14ac:dyDescent="0.2">
      <c r="A106" s="110" t="s">
        <v>188</v>
      </c>
      <c r="B106" s="111" t="s">
        <v>189</v>
      </c>
      <c r="C106" s="114">
        <f t="shared" si="39"/>
        <v>-1713022.7</v>
      </c>
      <c r="D106" s="114">
        <f t="shared" si="37"/>
        <v>0</v>
      </c>
      <c r="E106" s="113">
        <f t="shared" si="36"/>
        <v>0</v>
      </c>
      <c r="F106" s="75" t="e">
        <f t="shared" si="45"/>
        <v>#DIV/0!</v>
      </c>
      <c r="G106" s="114">
        <v>-1713022.7</v>
      </c>
      <c r="H106" s="183"/>
      <c r="I106" s="134">
        <f t="shared" si="30"/>
        <v>0</v>
      </c>
      <c r="J106" s="114"/>
      <c r="K106" s="112"/>
      <c r="L106" s="112"/>
      <c r="M106" s="129" t="e">
        <f t="shared" si="44"/>
        <v>#DIV/0!</v>
      </c>
      <c r="N106" s="114"/>
    </row>
    <row r="107" spans="1:15" ht="24" hidden="1" customHeight="1" x14ac:dyDescent="0.2">
      <c r="A107" s="110" t="s">
        <v>190</v>
      </c>
      <c r="B107" s="111" t="s">
        <v>47</v>
      </c>
      <c r="C107" s="114">
        <f t="shared" si="39"/>
        <v>-1713022.7</v>
      </c>
      <c r="D107" s="114">
        <f t="shared" si="37"/>
        <v>0</v>
      </c>
      <c r="E107" s="113">
        <f t="shared" si="36"/>
        <v>0</v>
      </c>
      <c r="F107" s="75" t="e">
        <f t="shared" si="45"/>
        <v>#DIV/0!</v>
      </c>
      <c r="G107" s="114">
        <v>-1713022.7</v>
      </c>
      <c r="H107" s="183"/>
      <c r="I107" s="134">
        <f t="shared" si="30"/>
        <v>0</v>
      </c>
      <c r="J107" s="114"/>
      <c r="K107" s="112"/>
      <c r="L107" s="112"/>
      <c r="M107" s="129" t="e">
        <f t="shared" si="44"/>
        <v>#DIV/0!</v>
      </c>
      <c r="N107" s="114"/>
    </row>
    <row r="108" spans="1:15" ht="24" hidden="1" customHeight="1" x14ac:dyDescent="0.2">
      <c r="A108" s="110" t="s">
        <v>191</v>
      </c>
      <c r="B108" s="111" t="s">
        <v>192</v>
      </c>
      <c r="C108" s="114">
        <f t="shared" si="39"/>
        <v>-1713022.7</v>
      </c>
      <c r="D108" s="114">
        <f t="shared" si="37"/>
        <v>0</v>
      </c>
      <c r="E108" s="113">
        <f t="shared" si="36"/>
        <v>0</v>
      </c>
      <c r="F108" s="75">
        <f t="shared" ref="F108:F110" si="46">D108*100/D63</f>
        <v>0</v>
      </c>
      <c r="G108" s="114">
        <v>-1713022.7</v>
      </c>
      <c r="H108" s="183"/>
      <c r="I108" s="134">
        <f t="shared" si="30"/>
        <v>0</v>
      </c>
      <c r="J108" s="114"/>
      <c r="K108" s="112"/>
      <c r="L108" s="112"/>
      <c r="M108" s="129" t="e">
        <f t="shared" si="44"/>
        <v>#DIV/0!</v>
      </c>
      <c r="N108" s="114"/>
    </row>
    <row r="109" spans="1:15" ht="48" hidden="1" customHeight="1" x14ac:dyDescent="0.2">
      <c r="A109" s="110" t="s">
        <v>193</v>
      </c>
      <c r="B109" s="111" t="s">
        <v>194</v>
      </c>
      <c r="C109" s="114">
        <f t="shared" si="39"/>
        <v>-1713022.7</v>
      </c>
      <c r="D109" s="114">
        <f t="shared" si="37"/>
        <v>0</v>
      </c>
      <c r="E109" s="113">
        <f t="shared" si="36"/>
        <v>0</v>
      </c>
      <c r="F109" s="75" t="e">
        <f t="shared" si="46"/>
        <v>#DIV/0!</v>
      </c>
      <c r="G109" s="114">
        <v>-1713022.7</v>
      </c>
      <c r="H109" s="183"/>
      <c r="I109" s="134">
        <f t="shared" si="30"/>
        <v>0</v>
      </c>
      <c r="J109" s="114"/>
      <c r="K109" s="112"/>
      <c r="L109" s="112"/>
      <c r="M109" s="129" t="e">
        <f t="shared" si="44"/>
        <v>#DIV/0!</v>
      </c>
      <c r="N109" s="114"/>
    </row>
    <row r="110" spans="1:15" ht="72" hidden="1" customHeight="1" x14ac:dyDescent="0.2">
      <c r="A110" s="110" t="s">
        <v>195</v>
      </c>
      <c r="B110" s="111" t="s">
        <v>196</v>
      </c>
      <c r="C110" s="114">
        <f t="shared" si="39"/>
        <v>-1713022.7</v>
      </c>
      <c r="D110" s="114">
        <f t="shared" si="37"/>
        <v>0</v>
      </c>
      <c r="E110" s="113">
        <f t="shared" si="36"/>
        <v>0</v>
      </c>
      <c r="F110" s="75" t="e">
        <f t="shared" si="46"/>
        <v>#DIV/0!</v>
      </c>
      <c r="G110" s="114">
        <v>-1713022.7</v>
      </c>
      <c r="H110" s="183"/>
      <c r="I110" s="134">
        <f t="shared" si="30"/>
        <v>0</v>
      </c>
      <c r="J110" s="114"/>
      <c r="K110" s="112"/>
      <c r="L110" s="112"/>
      <c r="M110" s="129" t="e">
        <f t="shared" si="44"/>
        <v>#DIV/0!</v>
      </c>
      <c r="N110" s="114"/>
    </row>
    <row r="111" spans="1:15" ht="16.5" customHeight="1" x14ac:dyDescent="0.2">
      <c r="A111" s="110" t="s">
        <v>197</v>
      </c>
      <c r="B111" s="111" t="s">
        <v>198</v>
      </c>
      <c r="C111" s="114">
        <f>G111+K111-123355.8</f>
        <v>2950956.9</v>
      </c>
      <c r="D111" s="114">
        <f>H111+L111-67518.6</f>
        <v>1297010.4999999998</v>
      </c>
      <c r="E111" s="113">
        <f t="shared" si="36"/>
        <v>43.952200725127497</v>
      </c>
      <c r="F111" s="75"/>
      <c r="G111" s="114">
        <v>2395584.7999999998</v>
      </c>
      <c r="H111" s="183">
        <v>1118253.3999999999</v>
      </c>
      <c r="I111" s="134">
        <f t="shared" si="30"/>
        <v>46.679766877799523</v>
      </c>
      <c r="J111" s="114"/>
      <c r="K111" s="112">
        <v>678727.9</v>
      </c>
      <c r="L111" s="112">
        <v>246275.7</v>
      </c>
      <c r="M111" s="129">
        <f t="shared" si="44"/>
        <v>36.284894137989617</v>
      </c>
      <c r="N111" s="114"/>
    </row>
    <row r="112" spans="1:15" x14ac:dyDescent="0.2">
      <c r="A112" s="117"/>
      <c r="B112" s="118"/>
      <c r="C112" s="120"/>
      <c r="D112" s="120"/>
      <c r="E112" s="119"/>
      <c r="F112" s="120"/>
      <c r="G112" s="158"/>
      <c r="H112" s="158"/>
      <c r="I112" s="120"/>
      <c r="J112" s="120"/>
      <c r="K112" s="168"/>
      <c r="L112" s="168"/>
      <c r="M112" s="135"/>
      <c r="N112" s="135"/>
    </row>
    <row r="113" spans="1:15" x14ac:dyDescent="0.2">
      <c r="G113" s="159"/>
      <c r="H113" s="159"/>
      <c r="K113" s="169"/>
      <c r="L113" s="169"/>
      <c r="M113" s="136"/>
      <c r="N113" s="136"/>
    </row>
    <row r="114" spans="1:15" s="3" customFormat="1" x14ac:dyDescent="0.2">
      <c r="A114" s="11" t="s">
        <v>245</v>
      </c>
      <c r="C114" s="31" t="s">
        <v>246</v>
      </c>
      <c r="D114" s="31"/>
      <c r="F114" s="31"/>
      <c r="G114" s="159"/>
      <c r="H114" s="160"/>
      <c r="I114" s="31"/>
      <c r="J114" s="31"/>
      <c r="K114" s="169"/>
      <c r="L114" s="169"/>
      <c r="M114" s="136"/>
      <c r="N114" s="136"/>
      <c r="O114" s="31"/>
    </row>
    <row r="115" spans="1:15" x14ac:dyDescent="0.2">
      <c r="G115" s="159"/>
    </row>
    <row r="116" spans="1:15" x14ac:dyDescent="0.2">
      <c r="C116" s="136"/>
      <c r="D116" s="136"/>
    </row>
    <row r="117" spans="1:15" x14ac:dyDescent="0.2">
      <c r="A117" s="10" t="s">
        <v>260</v>
      </c>
      <c r="C117" s="136"/>
      <c r="D117" s="136"/>
    </row>
    <row r="118" spans="1:15" x14ac:dyDescent="0.2">
      <c r="C118" s="136"/>
      <c r="D118" s="136"/>
    </row>
  </sheetData>
  <mergeCells count="18">
    <mergeCell ref="V66:W66"/>
    <mergeCell ref="K8:N8"/>
    <mergeCell ref="A2:L2"/>
    <mergeCell ref="A3:L3"/>
    <mergeCell ref="C5:E5"/>
    <mergeCell ref="A6:D6"/>
    <mergeCell ref="E6:G6"/>
    <mergeCell ref="A7:B7"/>
    <mergeCell ref="A8:A9"/>
    <mergeCell ref="B8:B9"/>
    <mergeCell ref="G8:J8"/>
    <mergeCell ref="C8:F8"/>
    <mergeCell ref="F65:F66"/>
    <mergeCell ref="I65:I66"/>
    <mergeCell ref="M65:M66"/>
    <mergeCell ref="G7:H7"/>
    <mergeCell ref="G1:H1"/>
    <mergeCell ref="A66:C66"/>
  </mergeCells>
  <printOptions horizontalCentered="1"/>
  <pageMargins left="0.19685039370078741" right="0.19685039370078741" top="0.43307086614173229" bottom="0" header="0.47244094488188981" footer="0"/>
  <pageSetup paperSize="9" scale="72" fitToHeight="3" orientation="landscape" r:id="rId1"/>
  <rowBreaks count="3" manualBreakCount="3">
    <brk id="29" max="13" man="1"/>
    <brk id="63" max="13" man="1"/>
    <brk id="6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SheetLayoutView="85" workbookViewId="0">
      <selection activeCell="M14" sqref="M14"/>
    </sheetView>
  </sheetViews>
  <sheetFormatPr defaultRowHeight="15" x14ac:dyDescent="0.25"/>
  <cols>
    <col min="1" max="1" width="27.5703125" style="2" customWidth="1"/>
    <col min="2" max="2" width="15.42578125" style="2" customWidth="1"/>
    <col min="3" max="3" width="14.140625" style="43" customWidth="1"/>
    <col min="4" max="4" width="12.5703125" style="43" customWidth="1"/>
    <col min="5" max="5" width="11.5703125" style="43" customWidth="1"/>
    <col min="6" max="6" width="14.28515625" style="43" customWidth="1"/>
    <col min="7" max="7" width="13" style="43" customWidth="1"/>
    <col min="8" max="8" width="10.5703125" style="43" customWidth="1"/>
    <col min="9" max="9" width="10.85546875" style="69" customWidth="1"/>
    <col min="10" max="10" width="13.42578125" style="69" customWidth="1"/>
    <col min="11" max="11" width="12.5703125" style="69" customWidth="1"/>
    <col min="12" max="12" width="9.140625" style="43"/>
    <col min="13" max="13" width="24.7109375" style="2" customWidth="1"/>
    <col min="14" max="14" width="13.42578125" style="2" customWidth="1"/>
    <col min="15" max="15" width="16.5703125" style="2" customWidth="1"/>
    <col min="16" max="16" width="13.5703125" style="2" customWidth="1"/>
    <col min="17" max="16384" width="9.140625" style="2"/>
  </cols>
  <sheetData>
    <row r="1" spans="1:16" ht="15.75" x14ac:dyDescent="0.25">
      <c r="A1" s="12" t="s">
        <v>259</v>
      </c>
      <c r="B1" s="13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ht="15.75" x14ac:dyDescent="0.25">
      <c r="A2" s="14" t="s">
        <v>251</v>
      </c>
      <c r="B2" s="15"/>
      <c r="C2" s="38"/>
      <c r="D2" s="38"/>
      <c r="E2" s="38"/>
      <c r="F2" s="333"/>
      <c r="G2" s="333"/>
      <c r="H2" s="38"/>
      <c r="I2" s="38"/>
      <c r="J2" s="38"/>
      <c r="K2" s="60" t="s">
        <v>199</v>
      </c>
      <c r="L2" s="38"/>
    </row>
    <row r="3" spans="1:16" x14ac:dyDescent="0.25">
      <c r="A3" s="346"/>
      <c r="B3" s="347"/>
      <c r="C3" s="334" t="s">
        <v>131</v>
      </c>
      <c r="D3" s="335"/>
      <c r="E3" s="336"/>
      <c r="F3" s="334" t="s">
        <v>127</v>
      </c>
      <c r="G3" s="335"/>
      <c r="H3" s="336"/>
      <c r="I3" s="337" t="s">
        <v>128</v>
      </c>
      <c r="J3" s="338"/>
      <c r="K3" s="339"/>
      <c r="L3" s="38"/>
    </row>
    <row r="4" spans="1:16" ht="33.75" x14ac:dyDescent="0.25">
      <c r="A4" s="342" t="s">
        <v>200</v>
      </c>
      <c r="B4" s="343"/>
      <c r="C4" s="39" t="s">
        <v>201</v>
      </c>
      <c r="D4" s="39" t="s">
        <v>202</v>
      </c>
      <c r="E4" s="39" t="s">
        <v>129</v>
      </c>
      <c r="F4" s="137" t="s">
        <v>203</v>
      </c>
      <c r="G4" s="137" t="s">
        <v>204</v>
      </c>
      <c r="H4" s="39" t="s">
        <v>129</v>
      </c>
      <c r="I4" s="170" t="s">
        <v>205</v>
      </c>
      <c r="J4" s="170" t="s">
        <v>206</v>
      </c>
      <c r="K4" s="137" t="s">
        <v>129</v>
      </c>
      <c r="L4" s="61"/>
    </row>
    <row r="5" spans="1:16" x14ac:dyDescent="0.2">
      <c r="A5" s="344">
        <v>1</v>
      </c>
      <c r="B5" s="345"/>
      <c r="C5" s="40">
        <v>2</v>
      </c>
      <c r="D5" s="40">
        <v>3</v>
      </c>
      <c r="E5" s="40">
        <v>4</v>
      </c>
      <c r="F5" s="29">
        <v>5</v>
      </c>
      <c r="G5" s="29">
        <v>6</v>
      </c>
      <c r="H5" s="40">
        <v>7</v>
      </c>
      <c r="I5" s="1">
        <v>8</v>
      </c>
      <c r="J5" s="1">
        <v>9</v>
      </c>
      <c r="K5" s="29">
        <v>10</v>
      </c>
      <c r="L5" s="62"/>
    </row>
    <row r="6" spans="1:16" ht="37.5" customHeight="1" x14ac:dyDescent="0.25">
      <c r="A6" s="348" t="s">
        <v>250</v>
      </c>
      <c r="B6" s="349"/>
      <c r="C6" s="139">
        <f>F6+I6</f>
        <v>1269864.5</v>
      </c>
      <c r="D6" s="139">
        <f>G6+J6</f>
        <v>665507.1</v>
      </c>
      <c r="E6" s="41">
        <f t="shared" ref="E6:E8" si="0">D6/C6*100</f>
        <v>52.407725391173621</v>
      </c>
      <c r="F6" s="184">
        <v>1103657.2</v>
      </c>
      <c r="G6" s="184">
        <v>583910.69999999995</v>
      </c>
      <c r="H6" s="41">
        <f t="shared" ref="H6:H8" si="1">G6/F6*100</f>
        <v>52.906889929228015</v>
      </c>
      <c r="I6" s="175">
        <v>166207.29999999999</v>
      </c>
      <c r="J6" s="175">
        <v>81596.399999999994</v>
      </c>
      <c r="K6" s="41">
        <f t="shared" ref="K6:K7" si="2">J6/I6*100</f>
        <v>49.093150541522547</v>
      </c>
      <c r="L6" s="63"/>
      <c r="M6" s="17" t="s">
        <v>254</v>
      </c>
      <c r="N6" s="49"/>
      <c r="O6" s="18"/>
      <c r="P6" s="18"/>
    </row>
    <row r="7" spans="1:16" ht="28.5" customHeight="1" x14ac:dyDescent="0.25">
      <c r="A7" s="348" t="s">
        <v>252</v>
      </c>
      <c r="B7" s="349"/>
      <c r="C7" s="139">
        <f>F7+I7</f>
        <v>383061.1</v>
      </c>
      <c r="D7" s="139">
        <f t="shared" ref="D7" si="3">G7+J7</f>
        <v>193862.1</v>
      </c>
      <c r="E7" s="41">
        <f t="shared" si="0"/>
        <v>50.608662691147707</v>
      </c>
      <c r="F7" s="184">
        <v>332647.3</v>
      </c>
      <c r="G7" s="184">
        <v>171484.6</v>
      </c>
      <c r="H7" s="41">
        <f t="shared" si="1"/>
        <v>51.551478097071588</v>
      </c>
      <c r="I7" s="175">
        <v>50413.8</v>
      </c>
      <c r="J7" s="175">
        <v>22377.5</v>
      </c>
      <c r="K7" s="41">
        <f t="shared" si="2"/>
        <v>44.387647826587163</v>
      </c>
      <c r="L7" s="63"/>
      <c r="M7" s="17" t="s">
        <v>255</v>
      </c>
      <c r="N7" s="49"/>
      <c r="O7" s="18"/>
      <c r="P7" s="18"/>
    </row>
    <row r="8" spans="1:16" s="149" customFormat="1" ht="43.5" customHeight="1" x14ac:dyDescent="0.25">
      <c r="A8" s="348" t="s">
        <v>253</v>
      </c>
      <c r="B8" s="349"/>
      <c r="C8" s="147">
        <f>F8+I8</f>
        <v>129684.1</v>
      </c>
      <c r="D8" s="147">
        <f>G8+J8</f>
        <v>80035.100000000006</v>
      </c>
      <c r="E8" s="148">
        <f t="shared" si="0"/>
        <v>61.715430033442807</v>
      </c>
      <c r="F8" s="184">
        <v>129684.1</v>
      </c>
      <c r="G8" s="184">
        <v>80035.100000000006</v>
      </c>
      <c r="H8" s="148">
        <f t="shared" si="1"/>
        <v>61.715430033442807</v>
      </c>
      <c r="I8" s="171"/>
      <c r="J8" s="171"/>
      <c r="K8" s="148"/>
      <c r="L8" s="63"/>
      <c r="M8" s="17" t="s">
        <v>256</v>
      </c>
      <c r="N8" s="49"/>
      <c r="O8" s="18"/>
      <c r="P8" s="18"/>
    </row>
    <row r="9" spans="1:16" ht="14.25" customHeight="1" x14ac:dyDescent="0.25">
      <c r="A9" s="141"/>
      <c r="B9" s="142"/>
      <c r="C9" s="143"/>
      <c r="D9" s="143"/>
      <c r="E9" s="144"/>
      <c r="F9" s="145"/>
      <c r="G9" s="145"/>
      <c r="H9" s="144"/>
      <c r="I9" s="146"/>
      <c r="J9" s="146"/>
      <c r="K9" s="144"/>
      <c r="L9" s="63"/>
      <c r="M9" s="17"/>
      <c r="N9" s="49"/>
      <c r="O9" s="18"/>
      <c r="P9" s="18"/>
    </row>
    <row r="10" spans="1:16" x14ac:dyDescent="0.25">
      <c r="A10" s="340" t="s">
        <v>207</v>
      </c>
      <c r="B10" s="341"/>
      <c r="C10" s="341"/>
      <c r="D10" s="341"/>
      <c r="E10" s="341"/>
      <c r="F10" s="28"/>
      <c r="G10" s="28"/>
      <c r="H10" s="28"/>
      <c r="I10" s="28"/>
      <c r="J10" s="28"/>
      <c r="K10" s="28"/>
      <c r="L10" s="28"/>
      <c r="M10" s="17"/>
      <c r="N10" s="49"/>
      <c r="O10" s="18"/>
      <c r="P10" s="18"/>
    </row>
    <row r="11" spans="1:16" x14ac:dyDescent="0.25">
      <c r="A11" s="21"/>
      <c r="B11" s="22"/>
      <c r="C11" s="47"/>
      <c r="D11" s="47"/>
      <c r="E11" s="47"/>
      <c r="F11" s="28"/>
      <c r="G11" s="28"/>
      <c r="H11" s="28"/>
      <c r="I11" s="28"/>
      <c r="J11" s="64"/>
      <c r="K11" s="60" t="s">
        <v>199</v>
      </c>
      <c r="L11" s="28"/>
      <c r="M11" s="19"/>
      <c r="N11" s="50"/>
      <c r="O11" s="20"/>
      <c r="P11" s="20"/>
    </row>
    <row r="12" spans="1:16" x14ac:dyDescent="0.25">
      <c r="A12" s="23"/>
      <c r="B12" s="23"/>
      <c r="C12" s="332" t="s">
        <v>242</v>
      </c>
      <c r="D12" s="332"/>
      <c r="E12" s="332"/>
      <c r="F12" s="332" t="s">
        <v>249</v>
      </c>
      <c r="G12" s="332"/>
      <c r="H12" s="332"/>
      <c r="I12" s="332" t="s">
        <v>258</v>
      </c>
      <c r="J12" s="332"/>
      <c r="K12" s="332"/>
      <c r="L12" s="28"/>
    </row>
    <row r="13" spans="1:16" ht="15" customHeight="1" x14ac:dyDescent="0.25">
      <c r="A13" s="328" t="s">
        <v>208</v>
      </c>
      <c r="B13" s="330" t="s">
        <v>236</v>
      </c>
      <c r="C13" s="325" t="s">
        <v>209</v>
      </c>
      <c r="D13" s="325" t="s">
        <v>210</v>
      </c>
      <c r="E13" s="325" t="s">
        <v>211</v>
      </c>
      <c r="F13" s="325" t="s">
        <v>209</v>
      </c>
      <c r="G13" s="325" t="s">
        <v>210</v>
      </c>
      <c r="H13" s="325" t="s">
        <v>211</v>
      </c>
      <c r="I13" s="325" t="s">
        <v>209</v>
      </c>
      <c r="J13" s="325" t="s">
        <v>210</v>
      </c>
      <c r="K13" s="325" t="s">
        <v>211</v>
      </c>
      <c r="L13" s="65"/>
    </row>
    <row r="14" spans="1:16" ht="23.25" customHeight="1" x14ac:dyDescent="0.25">
      <c r="A14" s="329"/>
      <c r="B14" s="331"/>
      <c r="C14" s="326"/>
      <c r="D14" s="326"/>
      <c r="E14" s="326"/>
      <c r="F14" s="326"/>
      <c r="G14" s="326"/>
      <c r="H14" s="326"/>
      <c r="I14" s="327"/>
      <c r="J14" s="327"/>
      <c r="K14" s="327"/>
      <c r="L14" s="66"/>
    </row>
    <row r="15" spans="1:16" x14ac:dyDescent="0.25">
      <c r="A15" s="1">
        <v>1</v>
      </c>
      <c r="B15" s="1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67"/>
    </row>
    <row r="16" spans="1:16" ht="28.5" customHeight="1" x14ac:dyDescent="0.2">
      <c r="A16" s="24" t="s">
        <v>212</v>
      </c>
      <c r="B16" s="25"/>
      <c r="C16" s="138">
        <f>D16+E16</f>
        <v>4186.2</v>
      </c>
      <c r="D16" s="138">
        <f>D18+D19+D20+D21+D22+D23+D24+D25+D26+D27+D28+D29+D30+D31</f>
        <v>3823.3</v>
      </c>
      <c r="E16" s="138">
        <f>E18+E19+E20+E21+E22+E23+E24+E25+E26+E27+E28+E29+E30+E31</f>
        <v>362.90000000000003</v>
      </c>
      <c r="F16" s="138">
        <f>G16+H16</f>
        <v>0</v>
      </c>
      <c r="G16" s="138">
        <f>G18+G19+G20+G21+G22+G23+G24+G25+G26+G27+G28+G29+G30+G31</f>
        <v>0</v>
      </c>
      <c r="H16" s="138">
        <f>H18+H19+H20+H21+H22+H23+H24+H25+H26+H27+H28+H29+H30+H31</f>
        <v>0</v>
      </c>
      <c r="I16" s="138">
        <f>J16+K16</f>
        <v>0</v>
      </c>
      <c r="J16" s="138">
        <v>0</v>
      </c>
      <c r="K16" s="138">
        <f>K18+K19+K20+K21+K22+K23+K24+K25+K26+K27+K28+K29+K30+K31</f>
        <v>0</v>
      </c>
      <c r="L16" s="68"/>
    </row>
    <row r="17" spans="1:12" ht="12" customHeight="1" x14ac:dyDescent="0.2">
      <c r="A17" s="26" t="s">
        <v>213</v>
      </c>
      <c r="B17" s="27"/>
      <c r="C17" s="138"/>
      <c r="D17" s="140"/>
      <c r="E17" s="140"/>
      <c r="F17" s="138"/>
      <c r="G17" s="138"/>
      <c r="H17" s="138"/>
      <c r="I17" s="138">
        <f t="shared" ref="I17" si="4">J17+K17</f>
        <v>0</v>
      </c>
      <c r="J17" s="138"/>
      <c r="K17" s="138"/>
      <c r="L17" s="68"/>
    </row>
    <row r="18" spans="1:12" ht="14.25" customHeight="1" x14ac:dyDescent="0.2">
      <c r="A18" s="26" t="s">
        <v>214</v>
      </c>
      <c r="B18" s="16">
        <v>211</v>
      </c>
      <c r="C18" s="138">
        <f>D18+E18</f>
        <v>0</v>
      </c>
      <c r="D18" s="140"/>
      <c r="E18" s="140"/>
      <c r="F18" s="138">
        <f t="shared" ref="F18:F31" si="5">G18+H18</f>
        <v>0</v>
      </c>
      <c r="G18" s="140"/>
      <c r="H18" s="140"/>
      <c r="I18" s="138">
        <f>J18+K18</f>
        <v>0</v>
      </c>
      <c r="J18" s="140"/>
      <c r="K18" s="140"/>
      <c r="L18" s="68"/>
    </row>
    <row r="19" spans="1:12" ht="12" customHeight="1" x14ac:dyDescent="0.2">
      <c r="A19" s="26" t="s">
        <v>215</v>
      </c>
      <c r="B19" s="16">
        <v>212</v>
      </c>
      <c r="C19" s="138">
        <f t="shared" ref="C19:C31" si="6">D19+E19</f>
        <v>0</v>
      </c>
      <c r="D19" s="140"/>
      <c r="E19" s="140"/>
      <c r="F19" s="138">
        <f t="shared" si="5"/>
        <v>0</v>
      </c>
      <c r="G19" s="140"/>
      <c r="H19" s="140"/>
      <c r="I19" s="138">
        <f t="shared" ref="I19:I21" si="7">J19+K19</f>
        <v>0</v>
      </c>
      <c r="J19" s="140"/>
      <c r="K19" s="140"/>
      <c r="L19" s="68"/>
    </row>
    <row r="20" spans="1:12" ht="22.5" customHeight="1" x14ac:dyDescent="0.2">
      <c r="A20" s="26" t="s">
        <v>216</v>
      </c>
      <c r="B20" s="16">
        <v>213</v>
      </c>
      <c r="C20" s="138">
        <f t="shared" si="6"/>
        <v>0</v>
      </c>
      <c r="D20" s="140"/>
      <c r="E20" s="140"/>
      <c r="F20" s="138">
        <f t="shared" si="5"/>
        <v>0</v>
      </c>
      <c r="G20" s="140"/>
      <c r="H20" s="140"/>
      <c r="I20" s="138">
        <f t="shared" si="7"/>
        <v>0</v>
      </c>
      <c r="J20" s="140"/>
      <c r="K20" s="140"/>
      <c r="L20" s="68"/>
    </row>
    <row r="21" spans="1:12" ht="17.25" customHeight="1" x14ac:dyDescent="0.2">
      <c r="A21" s="26" t="s">
        <v>217</v>
      </c>
      <c r="B21" s="16">
        <v>221</v>
      </c>
      <c r="C21" s="138">
        <f t="shared" si="6"/>
        <v>0</v>
      </c>
      <c r="D21" s="140"/>
      <c r="E21" s="140"/>
      <c r="F21" s="138">
        <f t="shared" si="5"/>
        <v>0</v>
      </c>
      <c r="G21" s="140"/>
      <c r="H21" s="140"/>
      <c r="I21" s="138">
        <f t="shared" si="7"/>
        <v>0</v>
      </c>
      <c r="J21" s="140"/>
      <c r="K21" s="140"/>
      <c r="L21" s="68"/>
    </row>
    <row r="22" spans="1:12" ht="16.5" customHeight="1" x14ac:dyDescent="0.2">
      <c r="A22" s="26" t="s">
        <v>218</v>
      </c>
      <c r="B22" s="16">
        <v>222</v>
      </c>
      <c r="C22" s="138">
        <f t="shared" si="6"/>
        <v>0</v>
      </c>
      <c r="D22" s="140"/>
      <c r="E22" s="140"/>
      <c r="F22" s="138">
        <f t="shared" si="5"/>
        <v>0</v>
      </c>
      <c r="G22" s="140"/>
      <c r="H22" s="140"/>
      <c r="I22" s="138">
        <f>J22+K22</f>
        <v>0</v>
      </c>
      <c r="J22" s="140"/>
      <c r="K22" s="140"/>
      <c r="L22" s="68"/>
    </row>
    <row r="23" spans="1:12" ht="15" customHeight="1" x14ac:dyDescent="0.2">
      <c r="A23" s="26" t="s">
        <v>219</v>
      </c>
      <c r="B23" s="16">
        <v>223</v>
      </c>
      <c r="C23" s="138">
        <f t="shared" si="6"/>
        <v>356.1</v>
      </c>
      <c r="D23" s="140"/>
      <c r="E23" s="140">
        <v>356.1</v>
      </c>
      <c r="F23" s="138">
        <f t="shared" si="5"/>
        <v>0</v>
      </c>
      <c r="G23" s="140"/>
      <c r="H23" s="140"/>
      <c r="I23" s="138">
        <f t="shared" ref="I23:I31" si="8">J23+K23</f>
        <v>0</v>
      </c>
      <c r="J23" s="140"/>
      <c r="K23" s="140"/>
      <c r="L23" s="68"/>
    </row>
    <row r="24" spans="1:12" ht="33" customHeight="1" x14ac:dyDescent="0.2">
      <c r="A24" s="26" t="s">
        <v>220</v>
      </c>
      <c r="B24" s="16">
        <v>224</v>
      </c>
      <c r="C24" s="138">
        <f t="shared" si="6"/>
        <v>0</v>
      </c>
      <c r="D24" s="140"/>
      <c r="E24" s="140"/>
      <c r="F24" s="138">
        <f t="shared" si="5"/>
        <v>0</v>
      </c>
      <c r="G24" s="140"/>
      <c r="H24" s="140"/>
      <c r="I24" s="138">
        <f t="shared" si="8"/>
        <v>0</v>
      </c>
      <c r="J24" s="140"/>
      <c r="K24" s="140"/>
      <c r="L24" s="68"/>
    </row>
    <row r="25" spans="1:12" ht="30.75" customHeight="1" x14ac:dyDescent="0.2">
      <c r="A25" s="26" t="s">
        <v>221</v>
      </c>
      <c r="B25" s="16">
        <v>225</v>
      </c>
      <c r="C25" s="138">
        <f t="shared" si="6"/>
        <v>0</v>
      </c>
      <c r="D25" s="140"/>
      <c r="E25" s="140"/>
      <c r="F25" s="138">
        <f t="shared" si="5"/>
        <v>0</v>
      </c>
      <c r="G25" s="140"/>
      <c r="H25" s="140"/>
      <c r="I25" s="138">
        <f t="shared" si="8"/>
        <v>0</v>
      </c>
      <c r="J25" s="140"/>
      <c r="K25" s="140"/>
      <c r="L25" s="68"/>
    </row>
    <row r="26" spans="1:12" ht="17.25" customHeight="1" x14ac:dyDescent="0.2">
      <c r="A26" s="26" t="s">
        <v>222</v>
      </c>
      <c r="B26" s="16">
        <v>226</v>
      </c>
      <c r="C26" s="138">
        <f t="shared" si="6"/>
        <v>0</v>
      </c>
      <c r="D26" s="140"/>
      <c r="E26" s="140"/>
      <c r="F26" s="138">
        <f t="shared" si="5"/>
        <v>0</v>
      </c>
      <c r="G26" s="140"/>
      <c r="H26" s="140"/>
      <c r="I26" s="138">
        <f t="shared" si="8"/>
        <v>0</v>
      </c>
      <c r="J26" s="140"/>
      <c r="K26" s="140"/>
      <c r="L26" s="68"/>
    </row>
    <row r="27" spans="1:12" ht="33.75" customHeight="1" x14ac:dyDescent="0.2">
      <c r="A27" s="26" t="s">
        <v>223</v>
      </c>
      <c r="B27" s="16">
        <v>241</v>
      </c>
      <c r="C27" s="138">
        <f t="shared" si="6"/>
        <v>0</v>
      </c>
      <c r="D27" s="140"/>
      <c r="E27" s="140"/>
      <c r="F27" s="138">
        <f t="shared" si="5"/>
        <v>0</v>
      </c>
      <c r="G27" s="140"/>
      <c r="H27" s="140"/>
      <c r="I27" s="138">
        <f t="shared" si="8"/>
        <v>0</v>
      </c>
      <c r="J27" s="140"/>
      <c r="K27" s="140"/>
      <c r="L27" s="68"/>
    </row>
    <row r="28" spans="1:12" ht="15.75" customHeight="1" x14ac:dyDescent="0.2">
      <c r="A28" s="26" t="s">
        <v>224</v>
      </c>
      <c r="B28" s="16">
        <v>260</v>
      </c>
      <c r="C28" s="138">
        <f t="shared" si="6"/>
        <v>0</v>
      </c>
      <c r="D28" s="140"/>
      <c r="E28" s="140"/>
      <c r="F28" s="138">
        <f t="shared" si="5"/>
        <v>0</v>
      </c>
      <c r="G28" s="140"/>
      <c r="H28" s="140"/>
      <c r="I28" s="138">
        <f t="shared" si="8"/>
        <v>0</v>
      </c>
      <c r="J28" s="140"/>
      <c r="K28" s="140"/>
      <c r="L28" s="68"/>
    </row>
    <row r="29" spans="1:12" ht="18.75" customHeight="1" x14ac:dyDescent="0.2">
      <c r="A29" s="26" t="s">
        <v>225</v>
      </c>
      <c r="B29" s="16">
        <v>290</v>
      </c>
      <c r="C29" s="138">
        <f t="shared" si="6"/>
        <v>3823.3</v>
      </c>
      <c r="D29" s="140">
        <v>3823.3</v>
      </c>
      <c r="E29" s="140"/>
      <c r="F29" s="138">
        <f t="shared" si="5"/>
        <v>0</v>
      </c>
      <c r="G29" s="140"/>
      <c r="H29" s="140"/>
      <c r="I29" s="138">
        <f t="shared" si="8"/>
        <v>0</v>
      </c>
      <c r="J29" s="140">
        <v>0</v>
      </c>
      <c r="K29" s="140"/>
      <c r="L29" s="68"/>
    </row>
    <row r="30" spans="1:12" ht="27" customHeight="1" x14ac:dyDescent="0.2">
      <c r="A30" s="26" t="s">
        <v>226</v>
      </c>
      <c r="B30" s="16">
        <v>310</v>
      </c>
      <c r="C30" s="138">
        <f t="shared" si="6"/>
        <v>0</v>
      </c>
      <c r="D30" s="140"/>
      <c r="E30" s="140"/>
      <c r="F30" s="138">
        <f t="shared" si="5"/>
        <v>0</v>
      </c>
      <c r="G30" s="140"/>
      <c r="H30" s="140"/>
      <c r="I30" s="138">
        <f t="shared" si="8"/>
        <v>0</v>
      </c>
      <c r="J30" s="140"/>
      <c r="K30" s="140"/>
      <c r="L30" s="68"/>
    </row>
    <row r="31" spans="1:12" ht="27.75" customHeight="1" x14ac:dyDescent="0.2">
      <c r="A31" s="26" t="s">
        <v>227</v>
      </c>
      <c r="B31" s="16">
        <v>340</v>
      </c>
      <c r="C31" s="138">
        <f t="shared" si="6"/>
        <v>6.8</v>
      </c>
      <c r="D31" s="140"/>
      <c r="E31" s="140">
        <v>6.8</v>
      </c>
      <c r="F31" s="140">
        <f t="shared" si="5"/>
        <v>0</v>
      </c>
      <c r="G31" s="140"/>
      <c r="H31" s="140"/>
      <c r="I31" s="138">
        <f t="shared" si="8"/>
        <v>0</v>
      </c>
      <c r="J31" s="140"/>
      <c r="K31" s="140"/>
      <c r="L31" s="68"/>
    </row>
    <row r="32" spans="1:12" x14ac:dyDescent="0.25">
      <c r="J32" s="70"/>
    </row>
    <row r="33" spans="1:7" x14ac:dyDescent="0.25">
      <c r="C33" s="42"/>
      <c r="D33" s="42"/>
      <c r="E33" s="42"/>
      <c r="F33" s="42"/>
      <c r="G33" s="42"/>
    </row>
    <row r="34" spans="1:7" x14ac:dyDescent="0.25">
      <c r="A34" s="323"/>
      <c r="B34" s="323"/>
      <c r="C34" s="324"/>
      <c r="D34" s="324"/>
      <c r="E34" s="48"/>
      <c r="F34" s="44"/>
    </row>
  </sheetData>
  <mergeCells count="27">
    <mergeCell ref="F2:G2"/>
    <mergeCell ref="C3:E3"/>
    <mergeCell ref="F3:H3"/>
    <mergeCell ref="I3:K3"/>
    <mergeCell ref="A10:E10"/>
    <mergeCell ref="A4:B4"/>
    <mergeCell ref="A5:B5"/>
    <mergeCell ref="A3:B3"/>
    <mergeCell ref="A6:B6"/>
    <mergeCell ref="A7:B7"/>
    <mergeCell ref="A8:B8"/>
    <mergeCell ref="C12:E12"/>
    <mergeCell ref="F12:H12"/>
    <mergeCell ref="I12:K12"/>
    <mergeCell ref="J13:J14"/>
    <mergeCell ref="K13:K14"/>
    <mergeCell ref="F13:F14"/>
    <mergeCell ref="A34:B34"/>
    <mergeCell ref="C34:D34"/>
    <mergeCell ref="G13:G14"/>
    <mergeCell ref="H13:H14"/>
    <mergeCell ref="I13:I14"/>
    <mergeCell ref="A13:A14"/>
    <mergeCell ref="B13:B14"/>
    <mergeCell ref="C13:C14"/>
    <mergeCell ref="D13:D14"/>
    <mergeCell ref="E13:E14"/>
  </mergeCells>
  <printOptions horizontalCentered="1"/>
  <pageMargins left="0.19685039370078741" right="0.19685039370078741" top="0.59055118110236227" bottom="3.937007874015748E-2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 НА 01.07.19 Г.</vt:lpstr>
      <vt:lpstr>ПРИЛОЖЕНИЕ К СПРАВКЕ</vt:lpstr>
      <vt:lpstr>'Расходы НА 01.07.19 Г.'!Заголовки_для_печати</vt:lpstr>
      <vt:lpstr>'ПРИЛОЖЕНИЕ К СПРАВКЕ'!Область_печати</vt:lpstr>
      <vt:lpstr>'Расходы НА 01.07.19 Г.'!Область_печати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Финуправление</cp:lastModifiedBy>
  <cp:lastPrinted>2019-07-11T01:18:43Z</cp:lastPrinted>
  <dcterms:created xsi:type="dcterms:W3CDTF">2016-02-11T06:08:17Z</dcterms:created>
  <dcterms:modified xsi:type="dcterms:W3CDTF">2019-07-26T03:07:00Z</dcterms:modified>
</cp:coreProperties>
</file>